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9255" windowHeight="7110" activeTab="4"/>
  </bookViews>
  <sheets>
    <sheet name="Feb 2" sheetId="1" r:id="rId1"/>
    <sheet name="Feb 16" sheetId="2" r:id="rId2"/>
    <sheet name="March 2" sheetId="3" r:id="rId3"/>
    <sheet name="March 16" sheetId="4" r:id="rId4"/>
    <sheet name="March 30" sheetId="5" r:id="rId5"/>
  </sheets>
  <calcPr calcId="145621"/>
</workbook>
</file>

<file path=xl/calcChain.xml><?xml version="1.0" encoding="utf-8"?>
<calcChain xmlns="http://schemas.openxmlformats.org/spreadsheetml/2006/main">
  <c r="H49" i="5" l="1"/>
  <c r="H48" i="5"/>
  <c r="H47" i="5"/>
  <c r="H44" i="5"/>
  <c r="H43" i="5"/>
  <c r="H42" i="5"/>
  <c r="J46" i="5" s="1"/>
  <c r="H39" i="5"/>
  <c r="H38" i="5"/>
  <c r="H37" i="5"/>
  <c r="H34" i="5"/>
  <c r="H33" i="5"/>
  <c r="J36" i="5" s="1"/>
  <c r="K22" i="5"/>
  <c r="I20" i="5"/>
  <c r="I19" i="5"/>
  <c r="I21" i="5" s="1"/>
  <c r="I16" i="5"/>
  <c r="I15" i="5"/>
  <c r="I14" i="5"/>
  <c r="I17" i="5" s="1"/>
  <c r="I12" i="5"/>
  <c r="K13" i="5" s="1"/>
  <c r="I11" i="5"/>
  <c r="AN10" i="5"/>
  <c r="AM10" i="5"/>
  <c r="I10" i="5"/>
  <c r="AN9" i="5"/>
  <c r="AM9" i="5"/>
  <c r="AN8" i="5"/>
  <c r="AM8" i="5"/>
  <c r="AN7" i="5"/>
  <c r="AM7" i="5"/>
  <c r="AN6" i="5"/>
  <c r="AM6" i="5"/>
  <c r="AM5" i="5"/>
  <c r="AN5" i="5" s="1"/>
  <c r="I5" i="5"/>
  <c r="AM4" i="5"/>
  <c r="AN4" i="5" s="1"/>
  <c r="I4" i="5"/>
  <c r="K9" i="5" s="1"/>
  <c r="H49" i="4"/>
  <c r="H48" i="4"/>
  <c r="J51" i="4" s="1"/>
  <c r="H47" i="4"/>
  <c r="H44" i="4"/>
  <c r="H43" i="4"/>
  <c r="H42" i="4"/>
  <c r="H39" i="4"/>
  <c r="H38" i="4"/>
  <c r="H37" i="4"/>
  <c r="J41" i="4" s="1"/>
  <c r="H34" i="4"/>
  <c r="H33" i="4"/>
  <c r="I20" i="4"/>
  <c r="I19" i="4"/>
  <c r="I21" i="4" s="1"/>
  <c r="I16" i="4"/>
  <c r="I15" i="4"/>
  <c r="I14" i="4"/>
  <c r="I12" i="4"/>
  <c r="I11" i="4"/>
  <c r="AM10" i="4"/>
  <c r="AN10" i="4" s="1"/>
  <c r="I10" i="4"/>
  <c r="AM9" i="4"/>
  <c r="AN9" i="4" s="1"/>
  <c r="AM8" i="4"/>
  <c r="AN8" i="4" s="1"/>
  <c r="AN7" i="4"/>
  <c r="AM7" i="4"/>
  <c r="AM6" i="4"/>
  <c r="AN6" i="4" s="1"/>
  <c r="AN5" i="4"/>
  <c r="AM5" i="4"/>
  <c r="I5" i="4"/>
  <c r="AN4" i="4"/>
  <c r="AM4" i="4"/>
  <c r="I4" i="4"/>
  <c r="K9" i="4" s="1"/>
  <c r="H49" i="3"/>
  <c r="H48" i="3"/>
  <c r="H47" i="3"/>
  <c r="J51" i="3" s="1"/>
  <c r="H44" i="3"/>
  <c r="H43" i="3"/>
  <c r="H42" i="3"/>
  <c r="J46" i="3" s="1"/>
  <c r="H39" i="3"/>
  <c r="H38" i="3"/>
  <c r="H37" i="3"/>
  <c r="J41" i="3" s="1"/>
  <c r="J36" i="3"/>
  <c r="H34" i="3"/>
  <c r="H33" i="3"/>
  <c r="I20" i="3"/>
  <c r="I19" i="3"/>
  <c r="K18" i="3"/>
  <c r="I17" i="3"/>
  <c r="I16" i="3"/>
  <c r="Z15" i="3"/>
  <c r="I15" i="3"/>
  <c r="I14" i="3"/>
  <c r="K13" i="3"/>
  <c r="I11" i="3"/>
  <c r="AN10" i="3"/>
  <c r="AM10" i="3"/>
  <c r="I10" i="3"/>
  <c r="I12" i="3" s="1"/>
  <c r="AN9" i="3"/>
  <c r="AM9" i="3"/>
  <c r="AN8" i="3"/>
  <c r="AM8" i="3"/>
  <c r="AM7" i="3"/>
  <c r="AN7" i="3" s="1"/>
  <c r="AN6" i="3"/>
  <c r="AM6" i="3"/>
  <c r="AN5" i="3"/>
  <c r="AM5" i="3"/>
  <c r="I5" i="3"/>
  <c r="AN4" i="3"/>
  <c r="AM4" i="3"/>
  <c r="I4" i="3"/>
  <c r="H47" i="2"/>
  <c r="H46" i="2"/>
  <c r="H45" i="2"/>
  <c r="H42" i="2"/>
  <c r="H41" i="2"/>
  <c r="H40" i="2"/>
  <c r="J44" i="2" s="1"/>
  <c r="H36" i="2"/>
  <c r="H35" i="2"/>
  <c r="J39" i="2" s="1"/>
  <c r="H32" i="2"/>
  <c r="H31" i="2"/>
  <c r="I18" i="2"/>
  <c r="I17" i="2"/>
  <c r="I19" i="2" s="1"/>
  <c r="I14" i="2"/>
  <c r="I13" i="2"/>
  <c r="Z12" i="2"/>
  <c r="I12" i="2"/>
  <c r="AN10" i="2"/>
  <c r="AM10" i="2"/>
  <c r="AM9" i="2"/>
  <c r="AN9" i="2" s="1"/>
  <c r="I9" i="2"/>
  <c r="AN8" i="2"/>
  <c r="AM8" i="2"/>
  <c r="I8" i="2"/>
  <c r="I10" i="2" s="1"/>
  <c r="AN7" i="2"/>
  <c r="AM7" i="2"/>
  <c r="AM6" i="2"/>
  <c r="AN6" i="2" s="1"/>
  <c r="AM5" i="2"/>
  <c r="AN5" i="2" s="1"/>
  <c r="I5" i="2"/>
  <c r="AM4" i="2"/>
  <c r="AN4" i="2" s="1"/>
  <c r="I4" i="2"/>
  <c r="K7" i="2" s="1"/>
  <c r="H48" i="1"/>
  <c r="H47" i="1"/>
  <c r="H46" i="1"/>
  <c r="J50" i="1" s="1"/>
  <c r="H43" i="1"/>
  <c r="H42" i="1"/>
  <c r="H41" i="1"/>
  <c r="H38" i="1"/>
  <c r="H37" i="1"/>
  <c r="H36" i="1"/>
  <c r="J40" i="1" s="1"/>
  <c r="H33" i="1"/>
  <c r="H32" i="1"/>
  <c r="I19" i="1"/>
  <c r="I18" i="1"/>
  <c r="I15" i="1"/>
  <c r="I14" i="1"/>
  <c r="I16" i="1" s="1"/>
  <c r="I13" i="1"/>
  <c r="AM10" i="1"/>
  <c r="AN10" i="1" s="1"/>
  <c r="I10" i="1"/>
  <c r="AM9" i="1"/>
  <c r="AN9" i="1" s="1"/>
  <c r="I9" i="1"/>
  <c r="I11" i="1" s="1"/>
  <c r="AM8" i="1"/>
  <c r="AN8" i="1" s="1"/>
  <c r="AM7" i="1"/>
  <c r="AN7" i="1" s="1"/>
  <c r="AM6" i="1"/>
  <c r="AN6" i="1" s="1"/>
  <c r="I6" i="1"/>
  <c r="AM5" i="1"/>
  <c r="AN5" i="1" s="1"/>
  <c r="I5" i="1"/>
  <c r="K8" i="1" s="1"/>
  <c r="AM4" i="1"/>
  <c r="AN4" i="1" s="1"/>
  <c r="K12" i="1" l="1"/>
  <c r="K17" i="1"/>
  <c r="I20" i="1"/>
  <c r="K21" i="1" s="1"/>
  <c r="J35" i="1"/>
  <c r="J36" i="4"/>
  <c r="K11" i="2"/>
  <c r="I15" i="2"/>
  <c r="K18" i="5"/>
  <c r="J49" i="2"/>
  <c r="K9" i="3"/>
  <c r="K23" i="5"/>
  <c r="J41" i="5"/>
  <c r="I17" i="4"/>
  <c r="K18" i="4" s="1"/>
  <c r="J45" i="1"/>
  <c r="J34" i="2"/>
  <c r="J50" i="2" s="1"/>
  <c r="I21" i="3"/>
  <c r="J52" i="3"/>
  <c r="J46" i="4"/>
  <c r="I38" i="5"/>
  <c r="J51" i="5"/>
  <c r="I47" i="5"/>
  <c r="K13" i="4"/>
  <c r="K23" i="4" s="1"/>
  <c r="K20" i="2"/>
  <c r="K22" i="4"/>
  <c r="I50" i="4" l="1"/>
  <c r="I46" i="4"/>
  <c r="I43" i="4"/>
  <c r="I34" i="4"/>
  <c r="J19" i="4"/>
  <c r="J15" i="4"/>
  <c r="J11" i="4"/>
  <c r="J10" i="4"/>
  <c r="J6" i="4"/>
  <c r="I47" i="4"/>
  <c r="I45" i="4"/>
  <c r="I41" i="4"/>
  <c r="I38" i="4"/>
  <c r="J13" i="4"/>
  <c r="J9" i="4"/>
  <c r="I51" i="4"/>
  <c r="I40" i="4"/>
  <c r="I36" i="4"/>
  <c r="I39" i="4"/>
  <c r="J22" i="4"/>
  <c r="J4" i="4"/>
  <c r="I48" i="4"/>
  <c r="I35" i="4"/>
  <c r="J5" i="4"/>
  <c r="I37" i="4"/>
  <c r="J18" i="4"/>
  <c r="J14" i="4"/>
  <c r="I49" i="4"/>
  <c r="I33" i="4"/>
  <c r="I52" i="4" s="1"/>
  <c r="J20" i="4"/>
  <c r="J12" i="4"/>
  <c r="I42" i="4"/>
  <c r="J21" i="4"/>
  <c r="I44" i="4"/>
  <c r="J16" i="4"/>
  <c r="K22" i="1"/>
  <c r="I49" i="5"/>
  <c r="I48" i="5"/>
  <c r="I39" i="5"/>
  <c r="I37" i="5"/>
  <c r="I35" i="5"/>
  <c r="J22" i="5"/>
  <c r="J18" i="5"/>
  <c r="J5" i="5"/>
  <c r="J4" i="5"/>
  <c r="I46" i="5"/>
  <c r="I43" i="5"/>
  <c r="I34" i="5"/>
  <c r="J19" i="5"/>
  <c r="J15" i="5"/>
  <c r="J11" i="5"/>
  <c r="J10" i="5"/>
  <c r="J6" i="5"/>
  <c r="I50" i="5"/>
  <c r="I45" i="5"/>
  <c r="I41" i="5"/>
  <c r="J13" i="5"/>
  <c r="J9" i="5"/>
  <c r="I42" i="5"/>
  <c r="I33" i="5"/>
  <c r="J12" i="5"/>
  <c r="I36" i="5"/>
  <c r="J14" i="5"/>
  <c r="I44" i="5"/>
  <c r="I40" i="5"/>
  <c r="I51" i="5"/>
  <c r="J20" i="5"/>
  <c r="J16" i="5"/>
  <c r="J17" i="5"/>
  <c r="J17" i="4"/>
  <c r="J51" i="1"/>
  <c r="M46" i="2" s="1"/>
  <c r="M48" i="3"/>
  <c r="M49" i="4"/>
  <c r="N50" i="4"/>
  <c r="J52" i="5"/>
  <c r="K23" i="3"/>
  <c r="J21" i="3" s="1"/>
  <c r="M49" i="3"/>
  <c r="N50" i="3"/>
  <c r="N51" i="3" s="1"/>
  <c r="K22" i="3"/>
  <c r="J21" i="5"/>
  <c r="K16" i="2"/>
  <c r="K21" i="2" s="1"/>
  <c r="J52" i="4"/>
  <c r="J20" i="1"/>
  <c r="I44" i="2" l="1"/>
  <c r="I41" i="2"/>
  <c r="I36" i="2"/>
  <c r="J9" i="2"/>
  <c r="J8" i="2"/>
  <c r="J6" i="2"/>
  <c r="I48" i="2"/>
  <c r="I43" i="2"/>
  <c r="I39" i="2"/>
  <c r="I34" i="2"/>
  <c r="J11" i="2"/>
  <c r="J7" i="2"/>
  <c r="I47" i="2"/>
  <c r="I38" i="2"/>
  <c r="J5" i="2"/>
  <c r="J20" i="2"/>
  <c r="J13" i="2"/>
  <c r="I37" i="2"/>
  <c r="I33" i="2"/>
  <c r="J17" i="2"/>
  <c r="I49" i="2"/>
  <c r="I32" i="2"/>
  <c r="I46" i="2"/>
  <c r="I42" i="2"/>
  <c r="I35" i="2"/>
  <c r="J19" i="2"/>
  <c r="J16" i="2"/>
  <c r="J4" i="2"/>
  <c r="I40" i="2"/>
  <c r="J12" i="2"/>
  <c r="I31" i="2"/>
  <c r="I50" i="2" s="1"/>
  <c r="J10" i="2"/>
  <c r="J14" i="2"/>
  <c r="I45" i="2"/>
  <c r="J18" i="2"/>
  <c r="J15" i="2"/>
  <c r="O46" i="2"/>
  <c r="M48" i="5"/>
  <c r="N51" i="4"/>
  <c r="N50" i="5"/>
  <c r="N51" i="5" s="1"/>
  <c r="M48" i="4"/>
  <c r="O48" i="4" s="1"/>
  <c r="S48" i="4" s="1"/>
  <c r="M49" i="5"/>
  <c r="O48" i="3"/>
  <c r="J23" i="5"/>
  <c r="I44" i="3"/>
  <c r="I42" i="3"/>
  <c r="I40" i="3"/>
  <c r="I36" i="3"/>
  <c r="I33" i="3"/>
  <c r="J20" i="3"/>
  <c r="I51" i="3"/>
  <c r="I49" i="3"/>
  <c r="I48" i="3"/>
  <c r="I39" i="3"/>
  <c r="I37" i="3"/>
  <c r="I35" i="3"/>
  <c r="J22" i="3"/>
  <c r="J18" i="3"/>
  <c r="J14" i="3"/>
  <c r="I46" i="3"/>
  <c r="J15" i="3"/>
  <c r="J13" i="3"/>
  <c r="I50" i="3"/>
  <c r="I47" i="3"/>
  <c r="I38" i="3"/>
  <c r="J16" i="3"/>
  <c r="J6" i="3"/>
  <c r="J9" i="3"/>
  <c r="I45" i="3"/>
  <c r="I41" i="3"/>
  <c r="I43" i="3"/>
  <c r="J11" i="3"/>
  <c r="J19" i="3"/>
  <c r="J4" i="3"/>
  <c r="J23" i="3" s="1"/>
  <c r="J10" i="3"/>
  <c r="J5" i="3"/>
  <c r="I34" i="3"/>
  <c r="J12" i="3"/>
  <c r="J17" i="3"/>
  <c r="N48" i="2"/>
  <c r="N49" i="2" s="1"/>
  <c r="N49" i="1"/>
  <c r="M47" i="2"/>
  <c r="M47" i="1"/>
  <c r="I52" i="5"/>
  <c r="I50" i="1"/>
  <c r="I48" i="1"/>
  <c r="I47" i="1"/>
  <c r="I38" i="1"/>
  <c r="I45" i="1"/>
  <c r="M48" i="1"/>
  <c r="I43" i="1"/>
  <c r="I37" i="1"/>
  <c r="I32" i="1"/>
  <c r="J21" i="1"/>
  <c r="J15" i="1"/>
  <c r="J13" i="1"/>
  <c r="J10" i="1"/>
  <c r="J9" i="1"/>
  <c r="J7" i="1"/>
  <c r="I39" i="1"/>
  <c r="I36" i="1"/>
  <c r="J17" i="1"/>
  <c r="I40" i="1"/>
  <c r="I35" i="1"/>
  <c r="J8" i="1"/>
  <c r="I34" i="1"/>
  <c r="I49" i="1"/>
  <c r="I41" i="1"/>
  <c r="I44" i="1"/>
  <c r="J5" i="1"/>
  <c r="J12" i="1"/>
  <c r="J6" i="1"/>
  <c r="J16" i="1"/>
  <c r="I42" i="1"/>
  <c r="I46" i="1"/>
  <c r="J14" i="1"/>
  <c r="I33" i="1"/>
  <c r="J18" i="1"/>
  <c r="J11" i="1"/>
  <c r="J19" i="1"/>
  <c r="J23" i="4"/>
  <c r="J22" i="1" l="1"/>
  <c r="I51" i="1"/>
  <c r="J21" i="2"/>
  <c r="I52" i="3"/>
  <c r="O47" i="1"/>
  <c r="O48" i="5"/>
  <c r="P50" i="5" s="1"/>
</calcChain>
</file>

<file path=xl/sharedStrings.xml><?xml version="1.0" encoding="utf-8"?>
<sst xmlns="http://schemas.openxmlformats.org/spreadsheetml/2006/main" count="918" uniqueCount="154">
  <si>
    <t xml:space="preserve">PANJAT CUAN INITIAL PORTFOLIO STATUS AND ASSET VALUE </t>
  </si>
  <si>
    <t>Company</t>
  </si>
  <si>
    <t>WMI</t>
  </si>
  <si>
    <t>Sector</t>
  </si>
  <si>
    <t>Company Name</t>
  </si>
  <si>
    <t>Ticker</t>
  </si>
  <si>
    <t>Number of</t>
  </si>
  <si>
    <t>Buying</t>
  </si>
  <si>
    <t>Total</t>
  </si>
  <si>
    <t>HOLDING</t>
  </si>
  <si>
    <t>Analyst</t>
  </si>
  <si>
    <t>Activity Record</t>
  </si>
  <si>
    <t>Portfolio Position</t>
  </si>
  <si>
    <t>Shares</t>
  </si>
  <si>
    <t>Price</t>
  </si>
  <si>
    <t>Date</t>
  </si>
  <si>
    <t>Value</t>
  </si>
  <si>
    <t>(%)</t>
  </si>
  <si>
    <t>Total Assets</t>
  </si>
  <si>
    <t xml:space="preserve">Account Owner </t>
  </si>
  <si>
    <t>Buy/Sell</t>
  </si>
  <si>
    <t>Buy/Sell/Hold</t>
  </si>
  <si>
    <t xml:space="preserve">Stock </t>
  </si>
  <si>
    <t xml:space="preserve">Lot </t>
  </si>
  <si>
    <t xml:space="preserve">Price </t>
  </si>
  <si>
    <t xml:space="preserve">Buying Price </t>
  </si>
  <si>
    <t>G/L % (if sell)</t>
  </si>
  <si>
    <t xml:space="preserve">Reasoning </t>
  </si>
  <si>
    <t>Share</t>
  </si>
  <si>
    <t>Buying Price</t>
  </si>
  <si>
    <t xml:space="preserve">Closing Price </t>
  </si>
  <si>
    <t xml:space="preserve">Value </t>
  </si>
  <si>
    <t xml:space="preserve">G/L % </t>
  </si>
  <si>
    <t xml:space="preserve">Panjat Cuan </t>
  </si>
  <si>
    <t xml:space="preserve">Elias Yahya </t>
  </si>
  <si>
    <t xml:space="preserve">Property and real Estate </t>
  </si>
  <si>
    <t xml:space="preserve">Nuraini Elsa </t>
  </si>
  <si>
    <t xml:space="preserve">Buy </t>
  </si>
  <si>
    <t xml:space="preserve">BBRI </t>
  </si>
  <si>
    <t xml:space="preserve">Hold </t>
  </si>
  <si>
    <t xml:space="preserve"> - </t>
  </si>
  <si>
    <t xml:space="preserve">BRI is a state owned company </t>
  </si>
  <si>
    <t>Have an overall growing value from time to time</t>
  </si>
  <si>
    <t xml:space="preserve">Based on issues, the stock price keep arising until cum dividen on Maret 2018 </t>
  </si>
  <si>
    <t xml:space="preserve">Infrastructure </t>
  </si>
  <si>
    <t xml:space="preserve">Based on issue ,foreigner start to collect on BBRI </t>
  </si>
  <si>
    <t>Based on news, BRI start to cooperate with lazada to support UMKM Go Digital.</t>
  </si>
  <si>
    <t>Government’s banking company</t>
  </si>
  <si>
    <t xml:space="preserve">CASH AT TRADING ACCOUNT </t>
  </si>
  <si>
    <t>Based on MACD analysis, black line has just crossed red line and black line's trend is in upward trend</t>
  </si>
  <si>
    <t>Based on issue, BBRI are going to distribute dividend</t>
  </si>
  <si>
    <t xml:space="preserve">BSIM </t>
  </si>
  <si>
    <t>BSIM</t>
  </si>
  <si>
    <t>FEE</t>
  </si>
  <si>
    <t>PT BRI gives high contribution to JCI which is 144.1 point in 2017</t>
  </si>
  <si>
    <t>Hold</t>
  </si>
  <si>
    <t>-16 %</t>
  </si>
  <si>
    <t>Net income is increasing for the last 3 years</t>
  </si>
  <si>
    <t>ADHI</t>
  </si>
  <si>
    <t xml:space="preserve">Fatia Shafira </t>
  </si>
  <si>
    <t xml:space="preserve">Finance </t>
  </si>
  <si>
    <t>-</t>
  </si>
  <si>
    <t xml:space="preserve">Based on issues that state by stockbit, BSIM is included as golden cross stock </t>
  </si>
  <si>
    <t>ENRG</t>
  </si>
  <si>
    <t xml:space="preserve">Based on issues, BSIM is included as golden cross stock </t>
  </si>
  <si>
    <t>BBKP</t>
  </si>
  <si>
    <t xml:space="preserve">Consumer Goods </t>
  </si>
  <si>
    <t xml:space="preserve">Fatia </t>
  </si>
  <si>
    <t>Profitability ratio is increasing for the last 3 years</t>
  </si>
  <si>
    <t>BBRI is in uptrend</t>
  </si>
  <si>
    <t>BRI was awarded by Euromoney as The Best Bank in Indonesia For Private Banking: Succession Advice and Trust</t>
  </si>
  <si>
    <t>MEDC</t>
  </si>
  <si>
    <t>good financial performance</t>
  </si>
  <si>
    <t>JSMR</t>
  </si>
  <si>
    <t>Blue chip</t>
  </si>
  <si>
    <t>Based on issue, foreigner start to collect on BBRI</t>
  </si>
  <si>
    <t>Revenue and net income keep increasing year by year</t>
  </si>
  <si>
    <t xml:space="preserve">Haekal </t>
  </si>
  <si>
    <t xml:space="preserve">Property and Real estate </t>
  </si>
  <si>
    <t>BRI cooperate with Pertamina through Pertamina BRI Cashless Society Program</t>
  </si>
  <si>
    <t xml:space="preserve">M Haekal </t>
  </si>
  <si>
    <t>Sell</t>
  </si>
  <si>
    <t xml:space="preserve">ADHI </t>
  </si>
  <si>
    <t>Still believing the people from stockbit that say this ticker will go up again</t>
  </si>
  <si>
    <t>BBKP is in a downward trend</t>
  </si>
  <si>
    <t>Recently, BRI has splitted their stock. So it becomes more liquid</t>
  </si>
  <si>
    <t>Mining</t>
  </si>
  <si>
    <t>Revenue and net income tend to increase for the last 5 years</t>
  </si>
  <si>
    <t>Based on MACD analysis, black line has crossed red line and black line goes up</t>
  </si>
  <si>
    <t>Although bearing debt from LRT project, however the financial condition is still goods until government pay the debt.</t>
  </si>
  <si>
    <t>According to the political agenda, there will be a lot of infrastructure building up which could increase the price</t>
  </si>
  <si>
    <t xml:space="preserve">Based on technical anlysis, foreign flow goes up </t>
  </si>
  <si>
    <t>Need to sell this because it has increase over 10% (my rules)</t>
  </si>
  <si>
    <t>Blue Chip</t>
  </si>
  <si>
    <t>Based on MACD analysis, black line has crossed red line and black line's trend is in upward trend</t>
  </si>
  <si>
    <t>Finance</t>
  </si>
  <si>
    <t>Elias</t>
  </si>
  <si>
    <t>Bases on technical anlysis, foreign start to collect on ENRG</t>
  </si>
  <si>
    <t>Jasamarga is a state owned company</t>
  </si>
  <si>
    <t>Based on yahoo.finance , the stock price is in upward trend since this month</t>
  </si>
  <si>
    <t>Based on MACD analysis, black line start to goes up</t>
  </si>
  <si>
    <t>Buy</t>
  </si>
  <si>
    <r>
      <t xml:space="preserve">
</t>
    </r>
    <r>
      <rPr>
        <sz val="11"/>
        <rFont val="Arial"/>
        <family val="2"/>
      </rPr>
      <t>Based on news, in 2017 the copany performance improve compare than previous year. It can be shwn by the gross profit which increase 9.92 % compare than previous year</t>
    </r>
  </si>
  <si>
    <t xml:space="preserve">PANJAT CUAN PORTFOLIO STATUS AND ASSET VALUE 2 FEBRUARI 2018 </t>
  </si>
  <si>
    <t xml:space="preserve">PANJAT CUAN PORTFOLIO STATUS AND ASSET VALUE 3 FEBRUARI 2018 </t>
  </si>
  <si>
    <t>Closing Price</t>
  </si>
  <si>
    <r>
      <t xml:space="preserve">
</t>
    </r>
    <r>
      <rPr>
        <sz val="11"/>
        <rFont val="Arial"/>
        <family val="2"/>
      </rPr>
      <t xml:space="preserve">Jasamarga is BUMN </t>
    </r>
  </si>
  <si>
    <t>Jasa Marga</t>
  </si>
  <si>
    <t>PT Bank Rakyat Indonesia</t>
  </si>
  <si>
    <t>BBRI</t>
  </si>
  <si>
    <t>PT Bank Bukopin</t>
  </si>
  <si>
    <t>CALCULATING INDEX</t>
  </si>
  <si>
    <t>Index=(Market Value at time t/Initial Based Value)*100</t>
  </si>
  <si>
    <t>Adhi Karya (Persero) Tbk.</t>
  </si>
  <si>
    <t>Energi Mega Persada Tbk.</t>
  </si>
  <si>
    <t>Medco Energi International Tbk.</t>
  </si>
  <si>
    <t>COMPANY INDEX AT 20 FEBRUARY 2017</t>
  </si>
  <si>
    <t xml:space="preserve">PT Bank Rakyat Indonesia </t>
  </si>
  <si>
    <t>COMPANY INDEX AT 9 FEBRUARY 2017</t>
  </si>
  <si>
    <t>PT Bank Sinarmas</t>
  </si>
  <si>
    <t>x 100=</t>
  </si>
  <si>
    <t xml:space="preserve"> -</t>
  </si>
  <si>
    <t>CASH AT TRADING ACCOUNT</t>
  </si>
  <si>
    <t>value t-1</t>
  </si>
  <si>
    <t>Portfolio return (%)</t>
  </si>
  <si>
    <t>porfolio return (%)</t>
  </si>
  <si>
    <t xml:space="preserve">Portfolio Position </t>
  </si>
  <si>
    <t>BRI is a state owned company and the branch office has already spread in both urban and rural areas</t>
  </si>
  <si>
    <t>BRI is going to distribute cash dividend at April 25</t>
  </si>
  <si>
    <t xml:space="preserve">BRI start to cooperate with lazada to support UMKM Go Digital </t>
  </si>
  <si>
    <t xml:space="preserve">Cum dividend of this stock si at March 29 </t>
  </si>
  <si>
    <t>BINA</t>
  </si>
  <si>
    <t>Last year, BRI distribute cash dividend on April, so hopefully this April, so hopefully this April BRI are going to distribute cash dividend again</t>
  </si>
  <si>
    <t>IPCM</t>
  </si>
  <si>
    <t>Based on MACD analysis, black line has just crossed red line and line is in upward trend</t>
  </si>
  <si>
    <t>BSIM is in downward trend</t>
  </si>
  <si>
    <t>Based on technical analysis, foreign flow is in upward trend</t>
  </si>
  <si>
    <t>Based on MACD analysis, since the beginning on MArch, the black line has crossed the red line and goes down.</t>
  </si>
  <si>
    <t>Nuraini Elsa</t>
  </si>
  <si>
    <t>0.98 %</t>
  </si>
  <si>
    <t xml:space="preserve">Based on technical (MACD) analysis, black curve is in downward trend and look like it will cross red line.  </t>
  </si>
  <si>
    <t>IPCM is a shipping fleet service company that has no competitor and PT Jasa Armada has just IPO on the beginning of this year.</t>
  </si>
  <si>
    <t>still believe that BBRI stock price will go up again</t>
  </si>
  <si>
    <t>IPCM is a state owned company</t>
  </si>
  <si>
    <t xml:space="preserve">believe that BBRI stock price will rise again </t>
  </si>
  <si>
    <t>Pretty sure it's going to go up again someday after the news about the accident
Because someone from stockbit said he done the analysis and said so</t>
  </si>
  <si>
    <t>It is increasing very well and the potential for the future is quite high according to stockbit analysis</t>
  </si>
  <si>
    <t>The stockbit analysis tools shows that MEDC will go up again</t>
  </si>
  <si>
    <t>Jasamarga is a stated owned company</t>
  </si>
  <si>
    <t>Pretty sure it's going to go up again someday after the news about the accident</t>
  </si>
  <si>
    <t>Jasamarga 's stocks are decreasing. Keep it until going up again .</t>
  </si>
  <si>
    <t>Jasamarga are going to receive payment from government for the work of LRT project</t>
  </si>
  <si>
    <t xml:space="preserve">PT Bank Ina Perdana </t>
  </si>
  <si>
    <t>PT Jasa Armada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</si>
</sst>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p]#,##0"/>
    <numFmt numFmtId="165" formatCode="mm/dd"/>
    <numFmt numFmtId="166" formatCode="0.000000"/>
    <numFmt numFmtId="167" formatCode="0.000"/>
    <numFmt numFmtId="168" formatCode="_(* #,##0_);_(* \(#,##0\);_(* &quot;-&quot;??_);_(@_)"/>
  </numFmts>
  <fonts count="9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4" borderId="3" xfId="0" applyFont="1" applyFill="1" applyBorder="1" applyAlignment="1"/>
    <xf numFmtId="0" fontId="2" fillId="5" borderId="3" xfId="0" applyFont="1" applyFill="1" applyBorder="1" applyAlignment="1"/>
    <xf numFmtId="0" fontId="2" fillId="4" borderId="0" xfId="0" applyFont="1" applyFill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1" fillId="2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4" fontId="1" fillId="0" borderId="10" xfId="0" applyNumberFormat="1" applyFont="1" applyBorder="1" applyAlignment="1"/>
    <xf numFmtId="4" fontId="1" fillId="0" borderId="10" xfId="0" applyNumberFormat="1" applyFont="1" applyBorder="1"/>
    <xf numFmtId="4" fontId="1" fillId="0" borderId="0" xfId="0" applyNumberFormat="1" applyFont="1" applyAlignment="1"/>
    <xf numFmtId="4" fontId="1" fillId="0" borderId="0" xfId="0" applyNumberFormat="1" applyFont="1"/>
    <xf numFmtId="10" fontId="1" fillId="0" borderId="0" xfId="0" applyNumberFormat="1" applyFont="1"/>
    <xf numFmtId="164" fontId="1" fillId="0" borderId="11" xfId="0" applyNumberFormat="1" applyFont="1" applyBorder="1"/>
    <xf numFmtId="10" fontId="1" fillId="0" borderId="10" xfId="0" applyNumberFormat="1" applyFont="1" applyBorder="1"/>
    <xf numFmtId="164" fontId="1" fillId="0" borderId="12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6" fontId="1" fillId="0" borderId="8" xfId="0" applyNumberFormat="1" applyFont="1" applyBorder="1" applyAlignment="1">
      <alignment horizontal="center"/>
    </xf>
    <xf numFmtId="0" fontId="1" fillId="0" borderId="13" xfId="0" applyFont="1" applyBorder="1"/>
    <xf numFmtId="166" fontId="1" fillId="0" borderId="8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/>
    <xf numFmtId="4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164" fontId="1" fillId="0" borderId="7" xfId="0" applyNumberFormat="1" applyFont="1" applyBorder="1"/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4" fontId="1" fillId="0" borderId="6" xfId="0" applyNumberFormat="1" applyFont="1" applyBorder="1" applyAlignment="1"/>
    <xf numFmtId="164" fontId="1" fillId="0" borderId="7" xfId="0" applyNumberFormat="1" applyFont="1" applyBorder="1" applyAlignment="1"/>
    <xf numFmtId="0" fontId="4" fillId="0" borderId="8" xfId="0" applyFont="1" applyBorder="1" applyAlignment="1"/>
    <xf numFmtId="0" fontId="3" fillId="0" borderId="8" xfId="0" applyFont="1" applyBorder="1" applyAlignment="1"/>
    <xf numFmtId="164" fontId="1" fillId="0" borderId="12" xfId="0" applyNumberFormat="1" applyFont="1" applyBorder="1" applyAlignment="1"/>
    <xf numFmtId="165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/>
    <xf numFmtId="2" fontId="1" fillId="0" borderId="8" xfId="0" applyNumberFormat="1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/>
    <xf numFmtId="0" fontId="1" fillId="0" borderId="7" xfId="0" applyFont="1" applyBorder="1"/>
    <xf numFmtId="10" fontId="1" fillId="0" borderId="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3" borderId="6" xfId="0" applyFont="1" applyFill="1" applyBorder="1"/>
    <xf numFmtId="10" fontId="1" fillId="3" borderId="6" xfId="0" applyNumberFormat="1" applyFont="1" applyFill="1" applyBorder="1"/>
    <xf numFmtId="164" fontId="1" fillId="3" borderId="16" xfId="0" applyNumberFormat="1" applyFont="1" applyFill="1" applyBorder="1"/>
    <xf numFmtId="14" fontId="2" fillId="4" borderId="3" xfId="0" applyNumberFormat="1" applyFont="1" applyFill="1" applyBorder="1" applyAlignment="1"/>
    <xf numFmtId="0" fontId="2" fillId="4" borderId="11" xfId="0" applyFont="1" applyFill="1" applyBorder="1" applyAlignment="1"/>
    <xf numFmtId="4" fontId="1" fillId="0" borderId="6" xfId="0" applyNumberFormat="1" applyFont="1" applyBorder="1"/>
    <xf numFmtId="0" fontId="5" fillId="0" borderId="0" xfId="0" applyFont="1" applyAlignment="1"/>
    <xf numFmtId="0" fontId="5" fillId="0" borderId="6" xfId="0" applyFont="1" applyBorder="1" applyAlignment="1"/>
    <xf numFmtId="0" fontId="5" fillId="0" borderId="11" xfId="0" applyFont="1" applyBorder="1" applyAlignment="1"/>
    <xf numFmtId="0" fontId="6" fillId="0" borderId="17" xfId="0" applyFont="1" applyBorder="1" applyAlignment="1"/>
    <xf numFmtId="0" fontId="5" fillId="0" borderId="17" xfId="0" applyFont="1" applyBorder="1" applyAlignment="1"/>
    <xf numFmtId="0" fontId="5" fillId="0" borderId="0" xfId="0" applyFont="1" applyAlignment="1"/>
    <xf numFmtId="0" fontId="6" fillId="0" borderId="17" xfId="0" applyFont="1" applyBorder="1" applyAlignment="1"/>
    <xf numFmtId="167" fontId="5" fillId="0" borderId="0" xfId="0" applyNumberFormat="1" applyFont="1" applyAlignment="1"/>
    <xf numFmtId="168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10" xfId="0" applyFont="1" applyBorder="1" applyAlignment="1"/>
    <xf numFmtId="164" fontId="5" fillId="0" borderId="10" xfId="0" applyNumberFormat="1" applyFont="1" applyBorder="1" applyAlignment="1">
      <alignment horizontal="right"/>
    </xf>
    <xf numFmtId="164" fontId="5" fillId="0" borderId="0" xfId="0" applyNumberFormat="1" applyFont="1" applyAlignment="1"/>
    <xf numFmtId="0" fontId="1" fillId="0" borderId="11" xfId="0" applyFont="1" applyBorder="1"/>
    <xf numFmtId="0" fontId="5" fillId="0" borderId="0" xfId="0" applyFont="1" applyAlignment="1">
      <alignment horizontal="right"/>
    </xf>
    <xf numFmtId="165" fontId="1" fillId="0" borderId="0" xfId="0" applyNumberFormat="1" applyFont="1" applyAlignment="1"/>
    <xf numFmtId="4" fontId="1" fillId="0" borderId="8" xfId="0" applyNumberFormat="1" applyFont="1" applyBorder="1" applyAlignment="1"/>
    <xf numFmtId="0" fontId="6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3" xfId="0" applyFont="1" applyBorder="1" applyAlignment="1"/>
    <xf numFmtId="0" fontId="5" fillId="0" borderId="22" xfId="0" applyFont="1" applyBorder="1" applyAlignment="1"/>
    <xf numFmtId="0" fontId="6" fillId="0" borderId="24" xfId="0" applyFont="1" applyBorder="1" applyAlignment="1"/>
    <xf numFmtId="167" fontId="5" fillId="0" borderId="22" xfId="0" applyNumberFormat="1" applyFont="1" applyBorder="1" applyAlignment="1"/>
    <xf numFmtId="168" fontId="5" fillId="0" borderId="25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/>
    <xf numFmtId="0" fontId="5" fillId="0" borderId="28" xfId="0" applyFont="1" applyBorder="1" applyAlignment="1"/>
    <xf numFmtId="10" fontId="5" fillId="0" borderId="0" xfId="0" applyNumberFormat="1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165" fontId="1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4" borderId="4" xfId="0" applyFont="1" applyFill="1" applyBorder="1" applyAlignment="1"/>
    <xf numFmtId="0" fontId="1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1" xfId="0" applyFont="1" applyBorder="1" applyAlignment="1"/>
    <xf numFmtId="10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1" fillId="0" borderId="13" xfId="0" applyFont="1" applyBorder="1"/>
    <xf numFmtId="0" fontId="1" fillId="0" borderId="11" xfId="0" applyFont="1" applyBorder="1"/>
    <xf numFmtId="0" fontId="4" fillId="0" borderId="1" xfId="0" applyFont="1" applyBorder="1" applyAlignment="1">
      <alignment wrapText="1"/>
    </xf>
    <xf numFmtId="0" fontId="3" fillId="0" borderId="9" xfId="0" applyFont="1" applyBorder="1" applyAlignment="1"/>
    <xf numFmtId="0" fontId="5" fillId="0" borderId="22" xfId="0" applyFont="1" applyBorder="1" applyAlignment="1"/>
    <xf numFmtId="0" fontId="1" fillId="0" borderId="22" xfId="0" applyFont="1" applyBorder="1"/>
    <xf numFmtId="0" fontId="1" fillId="0" borderId="27" xfId="0" applyFont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3" max="3" width="24.140625" customWidth="1"/>
    <col min="4" max="4" width="27.42578125" customWidth="1"/>
    <col min="13" max="13" width="16.42578125" customWidth="1"/>
    <col min="15" max="15" width="14.7109375" customWidth="1"/>
  </cols>
  <sheetData>
    <row r="1" spans="1:41" ht="18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T1" s="11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I1" s="113"/>
      <c r="AJ1" s="104"/>
      <c r="AK1" s="104"/>
      <c r="AL1" s="104"/>
      <c r="AM1" s="104"/>
      <c r="AN1" s="104"/>
    </row>
    <row r="2" spans="1:41" ht="18" customHeight="1" x14ac:dyDescent="0.25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3" t="s">
        <v>10</v>
      </c>
      <c r="T2" s="111" t="s">
        <v>11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I2" s="112" t="s">
        <v>12</v>
      </c>
      <c r="AJ2" s="93"/>
      <c r="AK2" s="93"/>
      <c r="AL2" s="93"/>
      <c r="AM2" s="93"/>
      <c r="AN2" s="94"/>
    </row>
    <row r="3" spans="1:41" ht="18" customHeight="1" x14ac:dyDescent="0.25">
      <c r="A3" s="89"/>
      <c r="B3" s="89"/>
      <c r="C3" s="89"/>
      <c r="D3" s="89"/>
      <c r="E3" s="89"/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6" t="s">
        <v>18</v>
      </c>
      <c r="T3" s="7" t="s">
        <v>15</v>
      </c>
      <c r="U3" s="7" t="s">
        <v>19</v>
      </c>
      <c r="V3" s="7" t="s">
        <v>20</v>
      </c>
      <c r="W3" s="7" t="s">
        <v>22</v>
      </c>
      <c r="X3" s="7" t="s">
        <v>23</v>
      </c>
      <c r="Y3" s="7" t="s">
        <v>24</v>
      </c>
      <c r="Z3" s="7" t="s">
        <v>26</v>
      </c>
      <c r="AA3" s="111" t="s">
        <v>27</v>
      </c>
      <c r="AB3" s="93"/>
      <c r="AC3" s="93"/>
      <c r="AD3" s="93"/>
      <c r="AE3" s="93"/>
      <c r="AF3" s="1"/>
      <c r="AG3" s="1"/>
      <c r="AH3" s="1"/>
      <c r="AI3" s="8" t="s">
        <v>22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1"/>
    </row>
    <row r="4" spans="1:41" ht="18" customHeight="1" x14ac:dyDescent="0.2">
      <c r="A4" s="9"/>
      <c r="B4" s="10"/>
      <c r="C4" s="11"/>
      <c r="D4" s="12"/>
      <c r="E4" s="12"/>
      <c r="F4" s="13"/>
      <c r="G4" s="13"/>
      <c r="H4" s="14"/>
      <c r="I4" s="14"/>
      <c r="J4" s="15"/>
      <c r="K4" s="16"/>
      <c r="T4" s="95">
        <v>43133</v>
      </c>
      <c r="U4" s="110" t="s">
        <v>36</v>
      </c>
      <c r="V4" s="88" t="s">
        <v>37</v>
      </c>
      <c r="W4" s="88" t="s">
        <v>38</v>
      </c>
      <c r="X4" s="88">
        <v>1</v>
      </c>
      <c r="Y4" s="88">
        <v>3740</v>
      </c>
      <c r="Z4" s="88" t="s">
        <v>40</v>
      </c>
      <c r="AA4" s="92" t="s">
        <v>42</v>
      </c>
      <c r="AB4" s="93"/>
      <c r="AC4" s="93"/>
      <c r="AD4" s="93"/>
      <c r="AE4" s="94"/>
      <c r="AF4" s="1"/>
      <c r="AG4" s="1"/>
      <c r="AH4" s="1"/>
      <c r="AI4" s="20" t="s">
        <v>38</v>
      </c>
      <c r="AJ4" s="22">
        <v>100</v>
      </c>
      <c r="AK4" s="22">
        <v>3740</v>
      </c>
      <c r="AL4" s="22">
        <v>3740</v>
      </c>
      <c r="AM4" s="22">
        <f t="shared" ref="AM4:AM10" si="0">AL4*AJ4</f>
        <v>374000</v>
      </c>
      <c r="AN4" s="26">
        <f t="shared" ref="AN4:AN10" si="1">(AM4-(AK4*AJ4))/(AK4*AJ4)</f>
        <v>0</v>
      </c>
      <c r="AO4" s="1"/>
    </row>
    <row r="5" spans="1:41" ht="18" customHeight="1" x14ac:dyDescent="0.2">
      <c r="A5" s="9" t="s">
        <v>33</v>
      </c>
      <c r="B5" s="10" t="s">
        <v>34</v>
      </c>
      <c r="C5" s="11" t="s">
        <v>35</v>
      </c>
      <c r="D5" s="12"/>
      <c r="E5" s="12"/>
      <c r="F5" s="11">
        <v>0</v>
      </c>
      <c r="G5" s="11">
        <v>0</v>
      </c>
      <c r="H5" s="12"/>
      <c r="I5" s="14">
        <f t="shared" ref="I5:I6" si="2">F5*G5</f>
        <v>0</v>
      </c>
      <c r="J5" s="17">
        <f t="shared" ref="J5:J21" si="3">I5/$K$22</f>
        <v>0</v>
      </c>
      <c r="K5" s="18"/>
      <c r="T5" s="90"/>
      <c r="U5" s="90"/>
      <c r="V5" s="90"/>
      <c r="W5" s="90"/>
      <c r="X5" s="90"/>
      <c r="Y5" s="90"/>
      <c r="Z5" s="90"/>
      <c r="AA5" s="92" t="s">
        <v>47</v>
      </c>
      <c r="AB5" s="93"/>
      <c r="AC5" s="93"/>
      <c r="AD5" s="93"/>
      <c r="AE5" s="94"/>
      <c r="AF5" s="1"/>
      <c r="AG5" s="1"/>
      <c r="AH5" s="1"/>
      <c r="AI5" s="32" t="s">
        <v>38</v>
      </c>
      <c r="AJ5" s="30">
        <v>100</v>
      </c>
      <c r="AK5" s="30">
        <v>3730</v>
      </c>
      <c r="AL5" s="30">
        <v>3740</v>
      </c>
      <c r="AM5">
        <f t="shared" si="0"/>
        <v>374000</v>
      </c>
      <c r="AN5" s="26">
        <f t="shared" si="1"/>
        <v>2.6809651474530832E-3</v>
      </c>
      <c r="AO5" s="1"/>
    </row>
    <row r="6" spans="1:41" ht="18" customHeight="1" x14ac:dyDescent="0.2">
      <c r="A6" s="24"/>
      <c r="C6" s="13" t="s">
        <v>44</v>
      </c>
      <c r="D6" s="14"/>
      <c r="E6" s="14"/>
      <c r="F6" s="13">
        <v>0</v>
      </c>
      <c r="G6" s="13">
        <v>0</v>
      </c>
      <c r="H6" s="14"/>
      <c r="I6" s="14">
        <f t="shared" si="2"/>
        <v>0</v>
      </c>
      <c r="J6" s="17">
        <f t="shared" si="3"/>
        <v>0</v>
      </c>
      <c r="K6" s="16"/>
      <c r="T6" s="89"/>
      <c r="U6" s="89"/>
      <c r="V6" s="89"/>
      <c r="W6" s="89"/>
      <c r="X6" s="89"/>
      <c r="Y6" s="89"/>
      <c r="Z6" s="89"/>
      <c r="AA6" s="92" t="s">
        <v>54</v>
      </c>
      <c r="AB6" s="93"/>
      <c r="AC6" s="93"/>
      <c r="AD6" s="93"/>
      <c r="AE6" s="94"/>
      <c r="AI6" s="32" t="s">
        <v>51</v>
      </c>
      <c r="AJ6" s="30">
        <v>100</v>
      </c>
      <c r="AK6" s="30">
        <v>835</v>
      </c>
      <c r="AL6" s="30">
        <v>830</v>
      </c>
      <c r="AM6">
        <f t="shared" si="0"/>
        <v>83000</v>
      </c>
      <c r="AN6" s="26">
        <f t="shared" si="1"/>
        <v>-5.9880239520958087E-3</v>
      </c>
    </row>
    <row r="7" spans="1:41" ht="18" customHeight="1" x14ac:dyDescent="0.2">
      <c r="A7" s="24"/>
      <c r="B7" s="30"/>
      <c r="C7" s="103" t="s">
        <v>48</v>
      </c>
      <c r="D7" s="104"/>
      <c r="E7" s="104"/>
      <c r="F7" s="104"/>
      <c r="G7" s="104"/>
      <c r="H7" s="104"/>
      <c r="I7" s="13">
        <v>1000000</v>
      </c>
      <c r="J7" s="17">
        <f t="shared" si="3"/>
        <v>0.38461538461538464</v>
      </c>
      <c r="K7" s="16"/>
      <c r="T7" s="95">
        <v>43133</v>
      </c>
      <c r="U7" s="88" t="s">
        <v>36</v>
      </c>
      <c r="V7" s="88" t="s">
        <v>37</v>
      </c>
      <c r="W7" s="88" t="s">
        <v>52</v>
      </c>
      <c r="X7" s="88">
        <v>1</v>
      </c>
      <c r="Y7" s="88">
        <v>835</v>
      </c>
      <c r="Z7" s="88" t="s">
        <v>40</v>
      </c>
      <c r="AA7" s="92" t="s">
        <v>57</v>
      </c>
      <c r="AB7" s="93"/>
      <c r="AC7" s="93"/>
      <c r="AD7" s="93"/>
      <c r="AE7" s="94"/>
      <c r="AI7" s="32" t="s">
        <v>65</v>
      </c>
      <c r="AJ7" s="30">
        <v>100</v>
      </c>
      <c r="AK7" s="30">
        <v>660</v>
      </c>
      <c r="AL7" s="30">
        <v>645</v>
      </c>
      <c r="AM7">
        <f t="shared" si="0"/>
        <v>64500</v>
      </c>
      <c r="AN7" s="26">
        <f t="shared" si="1"/>
        <v>-2.2727272727272728E-2</v>
      </c>
    </row>
    <row r="8" spans="1:41" ht="18" customHeight="1" x14ac:dyDescent="0.2">
      <c r="A8" s="33"/>
      <c r="B8" s="34"/>
      <c r="C8" s="102" t="s">
        <v>53</v>
      </c>
      <c r="D8" s="100"/>
      <c r="E8" s="100"/>
      <c r="F8" s="100"/>
      <c r="G8" s="100"/>
      <c r="H8" s="100"/>
      <c r="I8" s="13">
        <v>0</v>
      </c>
      <c r="J8" s="17">
        <f t="shared" si="3"/>
        <v>0</v>
      </c>
      <c r="K8" s="35">
        <f>SUM(I5:I8)</f>
        <v>1000000</v>
      </c>
      <c r="T8" s="89"/>
      <c r="U8" s="89"/>
      <c r="V8" s="89"/>
      <c r="W8" s="89"/>
      <c r="X8" s="89"/>
      <c r="Y8" s="89"/>
      <c r="Z8" s="89"/>
      <c r="AA8" s="92" t="s">
        <v>68</v>
      </c>
      <c r="AB8" s="93"/>
      <c r="AC8" s="93"/>
      <c r="AD8" s="93"/>
      <c r="AE8" s="94"/>
      <c r="AI8" s="32" t="s">
        <v>58</v>
      </c>
      <c r="AJ8" s="30">
        <v>100</v>
      </c>
      <c r="AK8" s="30">
        <v>2260</v>
      </c>
      <c r="AL8" s="30">
        <v>2260</v>
      </c>
      <c r="AM8">
        <f t="shared" si="0"/>
        <v>226000</v>
      </c>
      <c r="AN8" s="26">
        <f t="shared" si="1"/>
        <v>0</v>
      </c>
    </row>
    <row r="9" spans="1:41" ht="18" customHeight="1" x14ac:dyDescent="0.2">
      <c r="A9" s="37"/>
      <c r="B9" s="10" t="s">
        <v>59</v>
      </c>
      <c r="C9" s="11" t="s">
        <v>60</v>
      </c>
      <c r="D9" s="11" t="s">
        <v>61</v>
      </c>
      <c r="E9" s="11" t="s">
        <v>61</v>
      </c>
      <c r="F9" s="11">
        <v>0</v>
      </c>
      <c r="G9" s="11">
        <v>0</v>
      </c>
      <c r="H9" s="11" t="s">
        <v>61</v>
      </c>
      <c r="I9" s="11">
        <f>F9*G9</f>
        <v>0</v>
      </c>
      <c r="J9" s="17">
        <f t="shared" si="3"/>
        <v>0</v>
      </c>
      <c r="K9" s="18"/>
      <c r="T9" s="95">
        <v>43133</v>
      </c>
      <c r="U9" s="88" t="s">
        <v>67</v>
      </c>
      <c r="V9" s="88" t="s">
        <v>37</v>
      </c>
      <c r="W9" s="88" t="s">
        <v>38</v>
      </c>
      <c r="X9" s="88">
        <v>1</v>
      </c>
      <c r="Y9" s="88">
        <v>3730</v>
      </c>
      <c r="Z9" s="91" t="s">
        <v>40</v>
      </c>
      <c r="AA9" s="92" t="s">
        <v>74</v>
      </c>
      <c r="AB9" s="93"/>
      <c r="AC9" s="93"/>
      <c r="AD9" s="93"/>
      <c r="AE9" s="94"/>
      <c r="AI9" s="32" t="s">
        <v>63</v>
      </c>
      <c r="AJ9" s="30">
        <v>1000</v>
      </c>
      <c r="AK9" s="30">
        <v>197</v>
      </c>
      <c r="AL9" s="30">
        <v>196</v>
      </c>
      <c r="AM9">
        <f t="shared" si="0"/>
        <v>196000</v>
      </c>
      <c r="AN9" s="26">
        <f t="shared" si="1"/>
        <v>-5.076142131979695E-3</v>
      </c>
    </row>
    <row r="10" spans="1:41" ht="18" customHeight="1" x14ac:dyDescent="0.2">
      <c r="A10" s="24"/>
      <c r="C10" s="13" t="s">
        <v>66</v>
      </c>
      <c r="D10" s="13" t="s">
        <v>61</v>
      </c>
      <c r="E10" s="13" t="s">
        <v>61</v>
      </c>
      <c r="F10" s="13">
        <v>0</v>
      </c>
      <c r="G10" s="13">
        <v>0</v>
      </c>
      <c r="H10" s="13" t="s">
        <v>61</v>
      </c>
      <c r="I10" s="13">
        <f>F9*G9</f>
        <v>0</v>
      </c>
      <c r="J10" s="17">
        <f t="shared" si="3"/>
        <v>0</v>
      </c>
      <c r="K10" s="16"/>
      <c r="T10" s="90"/>
      <c r="U10" s="90"/>
      <c r="V10" s="90"/>
      <c r="W10" s="90"/>
      <c r="X10" s="90"/>
      <c r="Y10" s="90"/>
      <c r="Z10" s="90"/>
      <c r="AA10" s="92" t="s">
        <v>76</v>
      </c>
      <c r="AB10" s="93"/>
      <c r="AC10" s="93"/>
      <c r="AD10" s="93"/>
      <c r="AE10" s="94"/>
      <c r="AI10" s="44" t="s">
        <v>71</v>
      </c>
      <c r="AJ10" s="45">
        <v>100</v>
      </c>
      <c r="AK10" s="45">
        <v>1300</v>
      </c>
      <c r="AL10" s="45">
        <v>1300</v>
      </c>
      <c r="AM10" s="34">
        <f t="shared" si="0"/>
        <v>130000</v>
      </c>
      <c r="AN10" s="26">
        <f t="shared" si="1"/>
        <v>0</v>
      </c>
    </row>
    <row r="11" spans="1:41" ht="18" customHeight="1" x14ac:dyDescent="0.2">
      <c r="A11" s="24"/>
      <c r="C11" s="103" t="s">
        <v>48</v>
      </c>
      <c r="D11" s="104"/>
      <c r="E11" s="104"/>
      <c r="F11" s="104"/>
      <c r="G11" s="104"/>
      <c r="H11" s="104"/>
      <c r="I11" s="13">
        <f>500000-SUM(I9:I10)</f>
        <v>500000</v>
      </c>
      <c r="J11" s="17">
        <f t="shared" si="3"/>
        <v>0.19230769230769232</v>
      </c>
      <c r="K11" s="16"/>
      <c r="T11" s="89"/>
      <c r="U11" s="89"/>
      <c r="V11" s="89"/>
      <c r="W11" s="89"/>
      <c r="X11" s="89"/>
      <c r="Y11" s="89"/>
      <c r="Z11" s="89"/>
      <c r="AA11" s="92" t="s">
        <v>85</v>
      </c>
      <c r="AB11" s="93"/>
      <c r="AC11" s="93"/>
      <c r="AD11" s="93"/>
      <c r="AE11" s="94"/>
    </row>
    <row r="12" spans="1:41" ht="18" customHeight="1" x14ac:dyDescent="0.2">
      <c r="A12" s="33"/>
      <c r="B12" s="34"/>
      <c r="C12" s="102" t="s">
        <v>53</v>
      </c>
      <c r="D12" s="100"/>
      <c r="E12" s="100"/>
      <c r="F12" s="100"/>
      <c r="G12" s="100"/>
      <c r="H12" s="100"/>
      <c r="I12" s="38">
        <v>0</v>
      </c>
      <c r="J12" s="17">
        <f t="shared" si="3"/>
        <v>0</v>
      </c>
      <c r="K12" s="39">
        <f>SUM(I9:I12)</f>
        <v>500000</v>
      </c>
      <c r="T12" s="43">
        <v>43133</v>
      </c>
      <c r="U12" s="19" t="s">
        <v>67</v>
      </c>
      <c r="V12" s="19" t="s">
        <v>37</v>
      </c>
      <c r="W12" s="19" t="s">
        <v>65</v>
      </c>
      <c r="X12" s="19">
        <v>1</v>
      </c>
      <c r="Y12" s="19">
        <v>660</v>
      </c>
      <c r="Z12" s="19" t="s">
        <v>40</v>
      </c>
      <c r="AA12" s="92" t="s">
        <v>87</v>
      </c>
      <c r="AB12" s="93"/>
      <c r="AC12" s="93"/>
      <c r="AD12" s="93"/>
      <c r="AE12" s="94"/>
    </row>
    <row r="13" spans="1:41" ht="18" customHeight="1" x14ac:dyDescent="0.2">
      <c r="A13" s="37"/>
      <c r="B13" s="10" t="s">
        <v>77</v>
      </c>
      <c r="C13" s="11" t="s">
        <v>78</v>
      </c>
      <c r="D13" s="11" t="s">
        <v>61</v>
      </c>
      <c r="E13" s="11" t="s">
        <v>61</v>
      </c>
      <c r="F13" s="11">
        <v>0</v>
      </c>
      <c r="G13" s="11">
        <v>0</v>
      </c>
      <c r="H13" s="11"/>
      <c r="I13" s="12">
        <f t="shared" ref="I13:I15" si="4">F13*G13</f>
        <v>0</v>
      </c>
      <c r="J13" s="17">
        <f t="shared" si="3"/>
        <v>0</v>
      </c>
      <c r="K13" s="42"/>
      <c r="T13" s="95">
        <v>43133</v>
      </c>
      <c r="U13" s="88" t="s">
        <v>80</v>
      </c>
      <c r="V13" s="88" t="s">
        <v>37</v>
      </c>
      <c r="W13" s="88" t="s">
        <v>82</v>
      </c>
      <c r="X13" s="88">
        <v>1</v>
      </c>
      <c r="Y13" s="88">
        <v>2260</v>
      </c>
      <c r="Z13" s="88" t="s">
        <v>40</v>
      </c>
      <c r="AA13" s="96" t="s">
        <v>90</v>
      </c>
      <c r="AB13" s="97"/>
      <c r="AC13" s="97"/>
      <c r="AD13" s="97"/>
      <c r="AE13" s="98"/>
    </row>
    <row r="14" spans="1:41" ht="18" customHeight="1" x14ac:dyDescent="0.2">
      <c r="A14" s="24"/>
      <c r="C14" s="13" t="s">
        <v>86</v>
      </c>
      <c r="D14" s="13" t="s">
        <v>61</v>
      </c>
      <c r="E14" s="13" t="s">
        <v>61</v>
      </c>
      <c r="F14" s="13">
        <v>0</v>
      </c>
      <c r="G14" s="11">
        <v>0</v>
      </c>
      <c r="H14" s="11"/>
      <c r="I14" s="14">
        <f t="shared" si="4"/>
        <v>0</v>
      </c>
      <c r="J14" s="17">
        <f t="shared" si="3"/>
        <v>0</v>
      </c>
      <c r="K14" s="48"/>
      <c r="L14" s="30"/>
      <c r="T14" s="90"/>
      <c r="U14" s="90"/>
      <c r="V14" s="90"/>
      <c r="W14" s="90"/>
      <c r="X14" s="90"/>
      <c r="Y14" s="90"/>
      <c r="Z14" s="90"/>
      <c r="AA14" s="99"/>
      <c r="AB14" s="100"/>
      <c r="AC14" s="100"/>
      <c r="AD14" s="100"/>
      <c r="AE14" s="101"/>
    </row>
    <row r="15" spans="1:41" ht="18" customHeight="1" x14ac:dyDescent="0.2">
      <c r="A15" s="24"/>
      <c r="C15" s="13"/>
      <c r="D15" s="13" t="s">
        <v>61</v>
      </c>
      <c r="E15" s="13" t="s">
        <v>61</v>
      </c>
      <c r="F15" s="13">
        <v>0</v>
      </c>
      <c r="G15" s="11">
        <v>0</v>
      </c>
      <c r="H15" s="11"/>
      <c r="I15" s="14">
        <f t="shared" si="4"/>
        <v>0</v>
      </c>
      <c r="J15" s="17">
        <f t="shared" si="3"/>
        <v>0</v>
      </c>
      <c r="K15" s="16"/>
      <c r="L15" s="30"/>
      <c r="M15" s="30"/>
      <c r="T15" s="89"/>
      <c r="U15" s="89"/>
      <c r="V15" s="89"/>
      <c r="W15" s="89"/>
      <c r="X15" s="89"/>
      <c r="Y15" s="89"/>
      <c r="Z15" s="89"/>
      <c r="AA15" s="92" t="s">
        <v>93</v>
      </c>
      <c r="AB15" s="93"/>
      <c r="AC15" s="93"/>
      <c r="AD15" s="93"/>
      <c r="AE15" s="94"/>
    </row>
    <row r="16" spans="1:41" ht="18" customHeight="1" x14ac:dyDescent="0.2">
      <c r="A16" s="24"/>
      <c r="C16" s="103" t="s">
        <v>48</v>
      </c>
      <c r="D16" s="104"/>
      <c r="E16" s="104"/>
      <c r="F16" s="104"/>
      <c r="G16" s="104"/>
      <c r="H16" s="104"/>
      <c r="I16" s="31">
        <f>600000-SUM(I13:I15)-I17</f>
        <v>600000</v>
      </c>
      <c r="J16" s="17">
        <f t="shared" si="3"/>
        <v>0.23076923076923078</v>
      </c>
      <c r="K16" s="16"/>
      <c r="T16" s="43">
        <v>43133</v>
      </c>
      <c r="U16" s="19" t="s">
        <v>80</v>
      </c>
      <c r="V16" s="19" t="s">
        <v>37</v>
      </c>
      <c r="W16" s="19" t="s">
        <v>63</v>
      </c>
      <c r="X16" s="19">
        <v>10</v>
      </c>
      <c r="Y16" s="19">
        <v>197</v>
      </c>
      <c r="Z16" s="19" t="s">
        <v>40</v>
      </c>
      <c r="AA16" s="92" t="s">
        <v>42</v>
      </c>
      <c r="AB16" s="93"/>
      <c r="AC16" s="93"/>
      <c r="AD16" s="93"/>
      <c r="AE16" s="94"/>
    </row>
    <row r="17" spans="1:31" ht="18" customHeight="1" x14ac:dyDescent="0.2">
      <c r="A17" s="33"/>
      <c r="B17" s="34"/>
      <c r="C17" s="102" t="s">
        <v>53</v>
      </c>
      <c r="D17" s="100"/>
      <c r="E17" s="100"/>
      <c r="F17" s="100"/>
      <c r="G17" s="100"/>
      <c r="H17" s="100"/>
      <c r="I17" s="31">
        <v>0</v>
      </c>
      <c r="J17" s="17">
        <f t="shared" si="3"/>
        <v>0</v>
      </c>
      <c r="K17" s="35">
        <f>SUM(I13:I17)</f>
        <v>600000</v>
      </c>
      <c r="T17" s="43">
        <v>43133</v>
      </c>
      <c r="U17" s="19" t="s">
        <v>80</v>
      </c>
      <c r="V17" s="19" t="s">
        <v>37</v>
      </c>
      <c r="W17" s="19" t="s">
        <v>71</v>
      </c>
      <c r="X17" s="19">
        <v>1</v>
      </c>
      <c r="Y17" s="19">
        <v>1300</v>
      </c>
      <c r="Z17" s="19" t="s">
        <v>40</v>
      </c>
      <c r="AA17" s="92" t="s">
        <v>42</v>
      </c>
      <c r="AB17" s="93"/>
      <c r="AC17" s="93"/>
      <c r="AD17" s="93"/>
      <c r="AE17" s="94"/>
    </row>
    <row r="18" spans="1:31" ht="18" customHeight="1" x14ac:dyDescent="0.2">
      <c r="A18" s="37"/>
      <c r="B18" s="10" t="s">
        <v>36</v>
      </c>
      <c r="C18" s="11" t="s">
        <v>95</v>
      </c>
      <c r="D18" s="51" t="s">
        <v>40</v>
      </c>
      <c r="E18" s="51" t="s">
        <v>40</v>
      </c>
      <c r="F18" s="51">
        <v>0</v>
      </c>
      <c r="G18" s="51">
        <v>0</v>
      </c>
      <c r="H18" s="51" t="s">
        <v>40</v>
      </c>
      <c r="I18" s="51">
        <f t="shared" ref="I18:I19" si="5">F18*G18</f>
        <v>0</v>
      </c>
      <c r="J18" s="17">
        <f t="shared" si="3"/>
        <v>0</v>
      </c>
      <c r="K18" s="18"/>
    </row>
    <row r="19" spans="1:31" ht="18" customHeight="1" x14ac:dyDescent="0.2">
      <c r="A19" s="24"/>
      <c r="C19" s="13" t="s">
        <v>44</v>
      </c>
      <c r="D19" s="31" t="s">
        <v>40</v>
      </c>
      <c r="E19" s="31" t="s">
        <v>40</v>
      </c>
      <c r="F19" s="31">
        <v>0</v>
      </c>
      <c r="G19" s="31">
        <v>0</v>
      </c>
      <c r="H19" s="31" t="s">
        <v>40</v>
      </c>
      <c r="I19" s="31">
        <f t="shared" si="5"/>
        <v>0</v>
      </c>
      <c r="J19" s="17">
        <f t="shared" si="3"/>
        <v>0</v>
      </c>
      <c r="K19" s="16"/>
    </row>
    <row r="20" spans="1:31" ht="18" customHeight="1" x14ac:dyDescent="0.2">
      <c r="A20" s="24"/>
      <c r="C20" s="103" t="s">
        <v>48</v>
      </c>
      <c r="D20" s="104"/>
      <c r="E20" s="104"/>
      <c r="F20" s="104"/>
      <c r="G20" s="104"/>
      <c r="H20" s="104"/>
      <c r="I20" s="13">
        <f>500000-SUM(I18:I19)</f>
        <v>500000</v>
      </c>
      <c r="J20" s="17">
        <f t="shared" si="3"/>
        <v>0.19230769230769232</v>
      </c>
    </row>
    <row r="21" spans="1:31" ht="18" customHeight="1" x14ac:dyDescent="0.2">
      <c r="A21" s="33"/>
      <c r="B21" s="34"/>
      <c r="C21" s="102" t="s">
        <v>53</v>
      </c>
      <c r="D21" s="100"/>
      <c r="E21" s="100"/>
      <c r="F21" s="100"/>
      <c r="G21" s="100"/>
      <c r="H21" s="100"/>
      <c r="I21" s="38">
        <v>0</v>
      </c>
      <c r="J21" s="17">
        <f t="shared" si="3"/>
        <v>0</v>
      </c>
      <c r="K21" s="48">
        <f>SUM(I18:I21)</f>
        <v>500000</v>
      </c>
    </row>
    <row r="22" spans="1:31" ht="18" customHeight="1" x14ac:dyDescent="0.2">
      <c r="A22" s="34"/>
      <c r="B22" s="34"/>
      <c r="C22" s="34"/>
      <c r="D22" s="34"/>
      <c r="E22" s="34"/>
      <c r="F22" s="52"/>
      <c r="G22" s="52"/>
      <c r="H22" s="52"/>
      <c r="I22" s="52"/>
      <c r="J22" s="53">
        <f t="shared" ref="J22:K22" si="6">SUM(J5:J21)</f>
        <v>1</v>
      </c>
      <c r="K22" s="54">
        <f t="shared" si="6"/>
        <v>2600000</v>
      </c>
    </row>
    <row r="23" spans="1:31" ht="18" customHeight="1" x14ac:dyDescent="0.2"/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/>
    <row r="29" spans="1:31" ht="18" customHeight="1" x14ac:dyDescent="0.2">
      <c r="A29" s="106" t="s">
        <v>103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31" ht="18" customHeight="1" x14ac:dyDescent="0.25">
      <c r="A30" s="105" t="s">
        <v>1</v>
      </c>
      <c r="B30" s="105" t="s">
        <v>2</v>
      </c>
      <c r="C30" s="105" t="s">
        <v>3</v>
      </c>
      <c r="D30" s="105" t="s">
        <v>4</v>
      </c>
      <c r="E30" s="105" t="s">
        <v>5</v>
      </c>
      <c r="F30" s="2" t="s">
        <v>6</v>
      </c>
      <c r="G30" s="55">
        <v>42768</v>
      </c>
      <c r="H30" s="2" t="s">
        <v>8</v>
      </c>
      <c r="I30" s="2" t="s">
        <v>9</v>
      </c>
      <c r="J30" s="3" t="s">
        <v>2</v>
      </c>
    </row>
    <row r="31" spans="1:31" ht="18" customHeight="1" x14ac:dyDescent="0.25">
      <c r="A31" s="89"/>
      <c r="B31" s="89"/>
      <c r="C31" s="89"/>
      <c r="D31" s="89"/>
      <c r="E31" s="89"/>
      <c r="F31" s="4" t="s">
        <v>13</v>
      </c>
      <c r="G31" s="4" t="s">
        <v>105</v>
      </c>
      <c r="H31" s="4" t="s">
        <v>16</v>
      </c>
      <c r="I31" s="4" t="s">
        <v>17</v>
      </c>
      <c r="J31" s="56" t="s">
        <v>18</v>
      </c>
    </row>
    <row r="32" spans="1:31" ht="18" customHeight="1" x14ac:dyDescent="0.2">
      <c r="A32" s="9" t="s">
        <v>33</v>
      </c>
      <c r="B32" s="10" t="s">
        <v>34</v>
      </c>
      <c r="C32" s="11" t="s">
        <v>35</v>
      </c>
      <c r="D32" s="12"/>
      <c r="E32" s="12"/>
      <c r="F32" s="11">
        <v>0</v>
      </c>
      <c r="G32" s="11">
        <v>0</v>
      </c>
      <c r="H32" s="12">
        <f t="shared" ref="H32:H33" si="7">F32*G32</f>
        <v>0</v>
      </c>
      <c r="I32" s="17">
        <f t="shared" ref="I32:I50" si="8">H32/$K$22</f>
        <v>0</v>
      </c>
      <c r="J32" s="18"/>
    </row>
    <row r="33" spans="1:18" ht="18" customHeight="1" x14ac:dyDescent="0.2">
      <c r="A33" s="24"/>
      <c r="C33" s="13" t="s">
        <v>44</v>
      </c>
      <c r="D33" s="14"/>
      <c r="E33" s="14"/>
      <c r="F33" s="13">
        <v>0</v>
      </c>
      <c r="G33" s="13">
        <v>0</v>
      </c>
      <c r="H33" s="12">
        <f t="shared" si="7"/>
        <v>0</v>
      </c>
      <c r="I33" s="17">
        <f t="shared" si="8"/>
        <v>0</v>
      </c>
      <c r="J33" s="16"/>
    </row>
    <row r="34" spans="1:18" ht="18" customHeight="1" x14ac:dyDescent="0.2">
      <c r="A34" s="24"/>
      <c r="C34" s="103" t="s">
        <v>48</v>
      </c>
      <c r="D34" s="104"/>
      <c r="E34" s="104"/>
      <c r="F34" s="104"/>
      <c r="G34" s="104"/>
      <c r="H34" s="13">
        <v>1000000</v>
      </c>
      <c r="I34" s="17">
        <f t="shared" si="8"/>
        <v>0.38461538461538464</v>
      </c>
      <c r="J34" s="16"/>
    </row>
    <row r="35" spans="1:18" ht="18" customHeight="1" x14ac:dyDescent="0.2">
      <c r="A35" s="33"/>
      <c r="B35" s="34"/>
      <c r="C35" s="102" t="s">
        <v>53</v>
      </c>
      <c r="D35" s="100"/>
      <c r="E35" s="100"/>
      <c r="F35" s="100"/>
      <c r="G35" s="100"/>
      <c r="H35" s="57"/>
      <c r="I35" s="17">
        <f t="shared" si="8"/>
        <v>0</v>
      </c>
      <c r="J35" s="35">
        <f>SUM(H32:H34)</f>
        <v>1000000</v>
      </c>
    </row>
    <row r="36" spans="1:18" ht="18" customHeight="1" x14ac:dyDescent="0.25">
      <c r="A36" s="37"/>
      <c r="B36" s="10" t="s">
        <v>59</v>
      </c>
      <c r="C36" s="11" t="s">
        <v>60</v>
      </c>
      <c r="D36" s="11" t="s">
        <v>108</v>
      </c>
      <c r="E36" s="11" t="s">
        <v>109</v>
      </c>
      <c r="F36" s="11">
        <v>100</v>
      </c>
      <c r="G36" s="11">
        <v>3740</v>
      </c>
      <c r="H36" s="11">
        <f t="shared" ref="H36:H38" si="9">F36*G36</f>
        <v>374000</v>
      </c>
      <c r="I36" s="17">
        <f t="shared" si="8"/>
        <v>0.14384615384615385</v>
      </c>
      <c r="J36" s="18"/>
      <c r="L36" s="58"/>
      <c r="M36" s="59"/>
      <c r="N36" s="59"/>
      <c r="O36" s="59"/>
      <c r="P36" s="59"/>
      <c r="Q36" s="59"/>
      <c r="R36" s="58"/>
    </row>
    <row r="37" spans="1:18" ht="18" customHeight="1" x14ac:dyDescent="0.25">
      <c r="A37" s="24"/>
      <c r="C37" s="13" t="s">
        <v>60</v>
      </c>
      <c r="D37" s="13" t="s">
        <v>110</v>
      </c>
      <c r="E37" s="13" t="s">
        <v>65</v>
      </c>
      <c r="F37" s="13">
        <v>100</v>
      </c>
      <c r="G37" s="13">
        <v>645</v>
      </c>
      <c r="H37" s="13">
        <f t="shared" si="9"/>
        <v>64500</v>
      </c>
      <c r="I37" s="17">
        <f t="shared" si="8"/>
        <v>2.4807692307692308E-2</v>
      </c>
      <c r="J37" s="16"/>
      <c r="L37" s="60"/>
      <c r="M37" s="61" t="s">
        <v>111</v>
      </c>
      <c r="N37" s="62"/>
      <c r="O37" s="58"/>
      <c r="P37" s="58"/>
      <c r="Q37" s="60"/>
      <c r="R37" s="58"/>
    </row>
    <row r="38" spans="1:18" ht="18" customHeight="1" x14ac:dyDescent="0.25">
      <c r="A38" s="24"/>
      <c r="C38" s="13" t="s">
        <v>66</v>
      </c>
      <c r="D38" s="13" t="s">
        <v>61</v>
      </c>
      <c r="E38" s="13" t="s">
        <v>61</v>
      </c>
      <c r="F38" s="13">
        <v>0</v>
      </c>
      <c r="G38" s="13">
        <v>0</v>
      </c>
      <c r="H38" s="13">
        <f t="shared" si="9"/>
        <v>0</v>
      </c>
      <c r="I38" s="17">
        <f t="shared" si="8"/>
        <v>0</v>
      </c>
      <c r="J38" s="16"/>
      <c r="L38" s="60"/>
      <c r="M38" s="108" t="s">
        <v>112</v>
      </c>
      <c r="N38" s="104"/>
      <c r="O38" s="104"/>
      <c r="P38" s="104"/>
      <c r="Q38" s="60"/>
      <c r="R38" s="58"/>
    </row>
    <row r="39" spans="1:18" ht="18" customHeight="1" x14ac:dyDescent="0.25">
      <c r="A39" s="24"/>
      <c r="C39" s="103" t="s">
        <v>48</v>
      </c>
      <c r="D39" s="104"/>
      <c r="E39" s="104"/>
      <c r="F39" s="104"/>
      <c r="G39" s="104"/>
      <c r="H39" s="13">
        <v>60210</v>
      </c>
      <c r="I39" s="17">
        <f t="shared" si="8"/>
        <v>2.3157692307692306E-2</v>
      </c>
      <c r="J39" s="16"/>
      <c r="L39" s="60"/>
      <c r="M39" s="104"/>
      <c r="N39" s="104"/>
      <c r="O39" s="104"/>
      <c r="P39" s="104"/>
      <c r="Q39" s="60"/>
      <c r="R39" s="58"/>
    </row>
    <row r="40" spans="1:18" ht="18" customHeight="1" x14ac:dyDescent="0.25">
      <c r="A40" s="33"/>
      <c r="B40" s="34"/>
      <c r="C40" s="102" t="s">
        <v>53</v>
      </c>
      <c r="D40" s="100"/>
      <c r="E40" s="100"/>
      <c r="F40" s="100"/>
      <c r="G40" s="100"/>
      <c r="H40" s="38">
        <v>790</v>
      </c>
      <c r="I40" s="17">
        <f t="shared" si="8"/>
        <v>3.0384615384615384E-4</v>
      </c>
      <c r="J40" s="35">
        <f>SUM(H36:H39)</f>
        <v>498710</v>
      </c>
      <c r="L40" s="60"/>
      <c r="M40" s="104"/>
      <c r="N40" s="104"/>
      <c r="O40" s="104"/>
      <c r="P40" s="104"/>
      <c r="Q40" s="60"/>
      <c r="R40" s="58"/>
    </row>
    <row r="41" spans="1:18" ht="18" customHeight="1" x14ac:dyDescent="0.25">
      <c r="A41" s="37"/>
      <c r="B41" s="10" t="s">
        <v>77</v>
      </c>
      <c r="C41" s="11" t="s">
        <v>78</v>
      </c>
      <c r="D41" s="11" t="s">
        <v>113</v>
      </c>
      <c r="E41" s="11" t="s">
        <v>58</v>
      </c>
      <c r="F41" s="11">
        <v>100</v>
      </c>
      <c r="G41" s="11">
        <v>2260</v>
      </c>
      <c r="H41" s="12">
        <f t="shared" ref="H41:H43" si="10">F41*G41</f>
        <v>226000</v>
      </c>
      <c r="I41" s="17">
        <f t="shared" si="8"/>
        <v>8.6923076923076922E-2</v>
      </c>
      <c r="J41" s="18"/>
      <c r="L41" s="60"/>
      <c r="M41" s="104"/>
      <c r="N41" s="104"/>
      <c r="O41" s="104"/>
      <c r="P41" s="104"/>
      <c r="Q41" s="60"/>
      <c r="R41" s="58"/>
    </row>
    <row r="42" spans="1:18" ht="18" customHeight="1" x14ac:dyDescent="0.25">
      <c r="A42" s="24"/>
      <c r="C42" s="13" t="s">
        <v>86</v>
      </c>
      <c r="D42" s="13" t="s">
        <v>114</v>
      </c>
      <c r="E42" s="13" t="s">
        <v>63</v>
      </c>
      <c r="F42" s="13">
        <v>1000</v>
      </c>
      <c r="G42" s="13">
        <v>196</v>
      </c>
      <c r="H42" s="12">
        <f t="shared" si="10"/>
        <v>196000</v>
      </c>
      <c r="I42" s="17">
        <f t="shared" si="8"/>
        <v>7.5384615384615383E-2</v>
      </c>
      <c r="J42" s="16"/>
      <c r="L42" s="60"/>
      <c r="M42" s="58"/>
      <c r="N42" s="58"/>
      <c r="O42" s="58"/>
      <c r="P42" s="58"/>
      <c r="Q42" s="60"/>
      <c r="R42" s="58"/>
    </row>
    <row r="43" spans="1:18" ht="18" customHeight="1" x14ac:dyDescent="0.25">
      <c r="A43" s="24"/>
      <c r="C43" s="13"/>
      <c r="D43" s="13" t="s">
        <v>115</v>
      </c>
      <c r="E43" s="13" t="s">
        <v>71</v>
      </c>
      <c r="F43" s="13">
        <v>100</v>
      </c>
      <c r="G43" s="13">
        <v>1300</v>
      </c>
      <c r="H43" s="12">
        <f t="shared" si="10"/>
        <v>130000</v>
      </c>
      <c r="I43" s="17">
        <f t="shared" si="8"/>
        <v>0.05</v>
      </c>
      <c r="J43" s="16"/>
      <c r="L43" s="60"/>
      <c r="M43" s="58"/>
      <c r="N43" s="58"/>
      <c r="O43" s="58"/>
      <c r="P43" s="58"/>
      <c r="Q43" s="60"/>
      <c r="R43" s="58"/>
    </row>
    <row r="44" spans="1:18" ht="18" customHeight="1" x14ac:dyDescent="0.25">
      <c r="A44" s="24"/>
      <c r="C44" s="103" t="s">
        <v>48</v>
      </c>
      <c r="D44" s="104"/>
      <c r="E44" s="104"/>
      <c r="F44" s="104"/>
      <c r="G44" s="104"/>
      <c r="H44" s="13">
        <v>46004</v>
      </c>
      <c r="I44" s="17">
        <f t="shared" si="8"/>
        <v>1.7693846153846154E-2</v>
      </c>
      <c r="J44" s="16"/>
      <c r="L44" s="60"/>
      <c r="M44" s="58"/>
      <c r="N44" s="58"/>
      <c r="O44" s="58"/>
      <c r="P44" s="58"/>
      <c r="Q44" s="60"/>
      <c r="R44" s="58"/>
    </row>
    <row r="45" spans="1:18" ht="18" customHeight="1" x14ac:dyDescent="0.25">
      <c r="A45" s="33"/>
      <c r="B45" s="34"/>
      <c r="C45" s="102" t="s">
        <v>53</v>
      </c>
      <c r="D45" s="100"/>
      <c r="E45" s="100"/>
      <c r="F45" s="100"/>
      <c r="G45" s="100"/>
      <c r="H45" s="38">
        <v>996</v>
      </c>
      <c r="I45" s="17">
        <f t="shared" si="8"/>
        <v>3.830769230769231E-4</v>
      </c>
      <c r="J45" s="35">
        <f>SUM(H41:H44)</f>
        <v>598004</v>
      </c>
      <c r="L45" s="60"/>
      <c r="M45" s="61" t="s">
        <v>116</v>
      </c>
      <c r="N45" s="62"/>
      <c r="O45" s="62"/>
      <c r="P45" s="58"/>
      <c r="Q45" s="60"/>
      <c r="R45" s="58"/>
    </row>
    <row r="46" spans="1:18" ht="18" customHeight="1" x14ac:dyDescent="0.25">
      <c r="A46" s="37"/>
      <c r="B46" s="10" t="s">
        <v>36</v>
      </c>
      <c r="C46" s="11" t="s">
        <v>60</v>
      </c>
      <c r="D46" s="11" t="s">
        <v>117</v>
      </c>
      <c r="E46" s="11" t="s">
        <v>109</v>
      </c>
      <c r="F46" s="11">
        <v>100</v>
      </c>
      <c r="G46" s="11">
        <v>3740</v>
      </c>
      <c r="H46" s="12">
        <f t="shared" ref="H46:H48" si="11">F46*G46</f>
        <v>374000</v>
      </c>
      <c r="I46" s="17">
        <f t="shared" si="8"/>
        <v>0.14384615384615385</v>
      </c>
      <c r="J46" s="18"/>
      <c r="L46" s="60"/>
      <c r="M46" s="65"/>
      <c r="N46" s="58"/>
      <c r="O46" s="58"/>
      <c r="P46" s="58"/>
      <c r="Q46" s="60"/>
      <c r="R46" s="58"/>
    </row>
    <row r="47" spans="1:18" ht="18" customHeight="1" x14ac:dyDescent="0.25">
      <c r="A47" s="24"/>
      <c r="B47" s="30"/>
      <c r="C47" s="13" t="s">
        <v>60</v>
      </c>
      <c r="D47" s="13" t="s">
        <v>119</v>
      </c>
      <c r="E47" s="13" t="s">
        <v>52</v>
      </c>
      <c r="F47" s="13">
        <v>100</v>
      </c>
      <c r="G47" s="13">
        <v>830</v>
      </c>
      <c r="H47" s="12">
        <f t="shared" si="11"/>
        <v>83000</v>
      </c>
      <c r="I47" s="17">
        <f t="shared" si="8"/>
        <v>3.1923076923076922E-2</v>
      </c>
      <c r="J47" s="16"/>
      <c r="L47" s="60"/>
      <c r="M47" s="66">
        <f>J51-K22</f>
        <v>-4609</v>
      </c>
      <c r="N47" s="109" t="s">
        <v>120</v>
      </c>
      <c r="O47" s="107">
        <f>M47/M48</f>
        <v>-1.7726923076923076E-3</v>
      </c>
      <c r="P47" s="58"/>
      <c r="Q47" s="60"/>
      <c r="R47" s="58"/>
    </row>
    <row r="48" spans="1:18" ht="18" customHeight="1" x14ac:dyDescent="0.25">
      <c r="A48" s="24"/>
      <c r="C48" s="13" t="s">
        <v>44</v>
      </c>
      <c r="D48" s="13" t="s">
        <v>40</v>
      </c>
      <c r="E48" s="13" t="s">
        <v>121</v>
      </c>
      <c r="F48" s="13">
        <v>0</v>
      </c>
      <c r="G48" s="13">
        <v>0</v>
      </c>
      <c r="H48" s="13">
        <f t="shared" si="11"/>
        <v>0</v>
      </c>
      <c r="I48" s="17">
        <f t="shared" si="8"/>
        <v>0</v>
      </c>
      <c r="J48" s="16"/>
      <c r="L48" s="60"/>
      <c r="M48" s="66">
        <f>K22</f>
        <v>2600000</v>
      </c>
      <c r="N48" s="100"/>
      <c r="O48" s="100"/>
      <c r="P48" s="59"/>
      <c r="Q48" s="67"/>
      <c r="R48" s="58"/>
    </row>
    <row r="49" spans="1:22" ht="18" customHeight="1" x14ac:dyDescent="0.25">
      <c r="A49" s="24"/>
      <c r="C49" s="103" t="s">
        <v>122</v>
      </c>
      <c r="D49" s="104"/>
      <c r="E49" s="104"/>
      <c r="F49" s="104"/>
      <c r="G49" s="104"/>
      <c r="H49" s="13">
        <v>41677</v>
      </c>
      <c r="I49" s="17">
        <f t="shared" si="8"/>
        <v>1.6029615384615385E-2</v>
      </c>
      <c r="J49" s="16"/>
      <c r="L49" s="58"/>
      <c r="M49" s="63" t="s">
        <v>124</v>
      </c>
      <c r="N49" s="58">
        <f>((J51-K22)/K22)*100</f>
        <v>-0.17726923076923076</v>
      </c>
      <c r="O49" s="58"/>
      <c r="P49" s="58"/>
      <c r="Q49" s="58"/>
      <c r="R49" s="58"/>
    </row>
    <row r="50" spans="1:22" ht="18" customHeight="1" x14ac:dyDescent="0.25">
      <c r="A50" s="33"/>
      <c r="B50" s="34"/>
      <c r="C50" s="102" t="s">
        <v>53</v>
      </c>
      <c r="D50" s="100"/>
      <c r="E50" s="100"/>
      <c r="F50" s="100"/>
      <c r="G50" s="100"/>
      <c r="H50" s="38">
        <v>823</v>
      </c>
      <c r="I50" s="17">
        <f t="shared" si="8"/>
        <v>3.1653846153846153E-4</v>
      </c>
      <c r="J50" s="35">
        <f>SUM(H46:H49)</f>
        <v>498677</v>
      </c>
      <c r="L50" s="58"/>
      <c r="M50" s="58"/>
      <c r="N50" s="58"/>
      <c r="O50" s="58"/>
      <c r="P50" s="58"/>
      <c r="Q50" s="58"/>
      <c r="R50" s="58"/>
    </row>
    <row r="51" spans="1:22" ht="17.25" customHeight="1" x14ac:dyDescent="0.2">
      <c r="A51" s="34"/>
      <c r="B51" s="34"/>
      <c r="C51" s="34"/>
      <c r="D51" s="34"/>
      <c r="E51" s="34"/>
      <c r="F51" s="52"/>
      <c r="G51" s="52"/>
      <c r="H51" s="52"/>
      <c r="I51" s="53">
        <f t="shared" ref="I51:J51" si="12">SUM(I32:I50)</f>
        <v>0.99923076923076926</v>
      </c>
      <c r="J51" s="54">
        <f t="shared" si="12"/>
        <v>2595391</v>
      </c>
      <c r="L51" s="34"/>
      <c r="M51" s="34"/>
      <c r="N51" s="34"/>
      <c r="O51" s="34"/>
      <c r="P51" s="34"/>
      <c r="Q51" s="52"/>
      <c r="R51" s="52"/>
      <c r="S51" s="52"/>
      <c r="T51" s="52"/>
      <c r="U51" s="53"/>
      <c r="V51" s="54"/>
    </row>
    <row r="52" spans="1:22" ht="17.25" customHeight="1" x14ac:dyDescent="0.2"/>
    <row r="53" spans="1:22" ht="17.25" customHeight="1" x14ac:dyDescent="0.2"/>
    <row r="55" spans="1:22" ht="12.75" x14ac:dyDescent="0.2">
      <c r="L55" s="47"/>
    </row>
    <row r="56" spans="1:22" ht="12.75" x14ac:dyDescent="0.2">
      <c r="L56" s="71"/>
    </row>
    <row r="57" spans="1:22" ht="12.75" x14ac:dyDescent="0.2">
      <c r="L57" s="49"/>
    </row>
    <row r="70" spans="1:1" ht="12.75" x14ac:dyDescent="0.2">
      <c r="A70" s="30" t="s">
        <v>126</v>
      </c>
    </row>
  </sheetData>
  <mergeCells count="77">
    <mergeCell ref="A1:K1"/>
    <mergeCell ref="AA3:AE3"/>
    <mergeCell ref="AI2:AN2"/>
    <mergeCell ref="AI1:AN1"/>
    <mergeCell ref="T2:AE2"/>
    <mergeCell ref="T1:AE1"/>
    <mergeCell ref="A2:A3"/>
    <mergeCell ref="B2:B3"/>
    <mergeCell ref="T7:T8"/>
    <mergeCell ref="U7:U8"/>
    <mergeCell ref="T4:T6"/>
    <mergeCell ref="U4:U6"/>
    <mergeCell ref="D2:D3"/>
    <mergeCell ref="E2:E3"/>
    <mergeCell ref="O47:O48"/>
    <mergeCell ref="M38:P41"/>
    <mergeCell ref="N47:N48"/>
    <mergeCell ref="C45:G45"/>
    <mergeCell ref="C2:C3"/>
    <mergeCell ref="C49:G49"/>
    <mergeCell ref="C50:G50"/>
    <mergeCell ref="C35:G35"/>
    <mergeCell ref="C34:G34"/>
    <mergeCell ref="E30:E31"/>
    <mergeCell ref="C39:G39"/>
    <mergeCell ref="C44:G44"/>
    <mergeCell ref="C40:G40"/>
    <mergeCell ref="C7:H7"/>
    <mergeCell ref="C8:H8"/>
    <mergeCell ref="AA16:AE16"/>
    <mergeCell ref="AA17:AE17"/>
    <mergeCell ref="A30:A31"/>
    <mergeCell ref="A29:J29"/>
    <mergeCell ref="C30:C31"/>
    <mergeCell ref="D30:D31"/>
    <mergeCell ref="B30:B31"/>
    <mergeCell ref="C16:H16"/>
    <mergeCell ref="C17:H17"/>
    <mergeCell ref="C21:H21"/>
    <mergeCell ref="C20:H20"/>
    <mergeCell ref="C12:H12"/>
    <mergeCell ref="C11:H11"/>
    <mergeCell ref="AA12:AE12"/>
    <mergeCell ref="AA15:AE15"/>
    <mergeCell ref="X13:X15"/>
    <mergeCell ref="U9:U11"/>
    <mergeCell ref="T9:T11"/>
    <mergeCell ref="U13:U15"/>
    <mergeCell ref="T13:T15"/>
    <mergeCell ref="Y13:Y15"/>
    <mergeCell ref="Z13:Z15"/>
    <mergeCell ref="AA13:AE14"/>
    <mergeCell ref="V13:V15"/>
    <mergeCell ref="W13:W15"/>
    <mergeCell ref="W4:W6"/>
    <mergeCell ref="Y4:Y6"/>
    <mergeCell ref="X4:X6"/>
    <mergeCell ref="X9:X11"/>
    <mergeCell ref="W9:W11"/>
    <mergeCell ref="V4:V6"/>
    <mergeCell ref="Z4:Z6"/>
    <mergeCell ref="AA11:AE11"/>
    <mergeCell ref="AA8:AE8"/>
    <mergeCell ref="AA7:AE7"/>
    <mergeCell ref="AA10:AE10"/>
    <mergeCell ref="AA9:AE9"/>
    <mergeCell ref="AA5:AE5"/>
    <mergeCell ref="AA4:AE4"/>
    <mergeCell ref="AA6:AE6"/>
    <mergeCell ref="X7:X8"/>
    <mergeCell ref="W7:W8"/>
    <mergeCell ref="V7:V8"/>
    <mergeCell ref="V9:V11"/>
    <mergeCell ref="Z9:Z11"/>
    <mergeCell ref="Z7:Z8"/>
    <mergeCell ref="Y9:Y11"/>
    <mergeCell ref="Y7:Y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workbookViewId="0"/>
  </sheetViews>
  <sheetFormatPr defaultColWidth="14.42578125" defaultRowHeight="15.75" customHeight="1" x14ac:dyDescent="0.2"/>
  <cols>
    <col min="2" max="2" width="19.28515625" customWidth="1"/>
    <col min="3" max="3" width="24.140625" customWidth="1"/>
    <col min="4" max="4" width="27.42578125" customWidth="1"/>
    <col min="13" max="13" width="16.140625" customWidth="1"/>
    <col min="15" max="15" width="14.7109375" customWidth="1"/>
  </cols>
  <sheetData>
    <row r="1" spans="1:41" ht="18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T1" s="111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  <c r="AI1" s="116"/>
      <c r="AJ1" s="93"/>
      <c r="AK1" s="93"/>
      <c r="AL1" s="93"/>
      <c r="AM1" s="93"/>
      <c r="AN1" s="94"/>
    </row>
    <row r="2" spans="1:41" ht="18" customHeight="1" x14ac:dyDescent="0.25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3" t="s">
        <v>10</v>
      </c>
      <c r="T2" s="111" t="s">
        <v>11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I2" s="112" t="s">
        <v>12</v>
      </c>
      <c r="AJ2" s="93"/>
      <c r="AK2" s="93"/>
      <c r="AL2" s="93"/>
      <c r="AM2" s="93"/>
      <c r="AN2" s="94"/>
    </row>
    <row r="3" spans="1:41" ht="18" customHeight="1" x14ac:dyDescent="0.25">
      <c r="A3" s="89"/>
      <c r="B3" s="89"/>
      <c r="C3" s="89"/>
      <c r="D3" s="89"/>
      <c r="E3" s="89"/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6" t="s">
        <v>18</v>
      </c>
      <c r="T3" s="7" t="s">
        <v>15</v>
      </c>
      <c r="U3" s="7" t="s">
        <v>19</v>
      </c>
      <c r="V3" s="7" t="s">
        <v>21</v>
      </c>
      <c r="W3" s="7" t="s">
        <v>22</v>
      </c>
      <c r="X3" s="7" t="s">
        <v>23</v>
      </c>
      <c r="Y3" s="7" t="s">
        <v>25</v>
      </c>
      <c r="Z3" s="7" t="s">
        <v>26</v>
      </c>
      <c r="AA3" s="111" t="s">
        <v>27</v>
      </c>
      <c r="AB3" s="93"/>
      <c r="AC3" s="93"/>
      <c r="AD3" s="93"/>
      <c r="AE3" s="94"/>
      <c r="AF3" s="1"/>
      <c r="AG3" s="1"/>
      <c r="AH3" s="1"/>
      <c r="AI3" s="8" t="s">
        <v>22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1"/>
    </row>
    <row r="4" spans="1:41" ht="18" customHeight="1" x14ac:dyDescent="0.2">
      <c r="A4" s="9" t="s">
        <v>33</v>
      </c>
      <c r="B4" s="10" t="s">
        <v>34</v>
      </c>
      <c r="C4" s="11" t="s">
        <v>35</v>
      </c>
      <c r="D4" s="12"/>
      <c r="E4" s="12"/>
      <c r="F4" s="11">
        <v>0</v>
      </c>
      <c r="G4" s="11">
        <v>0</v>
      </c>
      <c r="H4" s="12"/>
      <c r="I4" s="14">
        <f t="shared" ref="I4:I5" si="0">F4*G4</f>
        <v>0</v>
      </c>
      <c r="J4" s="17">
        <f t="shared" ref="J4:J20" si="1">I4/$K$21</f>
        <v>0</v>
      </c>
      <c r="K4" s="18"/>
      <c r="T4" s="95">
        <v>43147</v>
      </c>
      <c r="U4" s="110" t="s">
        <v>36</v>
      </c>
      <c r="V4" s="88" t="s">
        <v>39</v>
      </c>
      <c r="W4" s="88" t="s">
        <v>38</v>
      </c>
      <c r="X4" s="88">
        <v>1</v>
      </c>
      <c r="Y4" s="88">
        <v>3740</v>
      </c>
      <c r="Z4" s="88" t="s">
        <v>40</v>
      </c>
      <c r="AA4" s="117" t="s">
        <v>43</v>
      </c>
      <c r="AB4" s="93"/>
      <c r="AC4" s="93"/>
      <c r="AD4" s="93"/>
      <c r="AE4" s="94"/>
      <c r="AF4" s="1"/>
      <c r="AG4" s="1"/>
      <c r="AH4" s="1"/>
      <c r="AI4" s="19" t="s">
        <v>38</v>
      </c>
      <c r="AJ4" s="19">
        <v>100</v>
      </c>
      <c r="AK4" s="19">
        <v>3740</v>
      </c>
      <c r="AL4" s="19">
        <v>3840</v>
      </c>
      <c r="AM4" s="19">
        <f t="shared" ref="AM4:AM10" si="2">AL4*AJ4</f>
        <v>384000</v>
      </c>
      <c r="AN4" s="23">
        <f t="shared" ref="AN4:AN10" si="3">(AM4-(AK4*AJ4))/(AK4*AJ4)</f>
        <v>2.6737967914438502E-2</v>
      </c>
      <c r="AO4" s="1"/>
    </row>
    <row r="5" spans="1:41" ht="18" customHeight="1" x14ac:dyDescent="0.2">
      <c r="A5" s="24"/>
      <c r="C5" s="13" t="s">
        <v>44</v>
      </c>
      <c r="D5" s="14"/>
      <c r="E5" s="14"/>
      <c r="F5" s="13">
        <v>0</v>
      </c>
      <c r="G5" s="13">
        <v>0</v>
      </c>
      <c r="H5" s="14"/>
      <c r="I5" s="14">
        <f t="shared" si="0"/>
        <v>0</v>
      </c>
      <c r="J5" s="17">
        <f t="shared" si="1"/>
        <v>0</v>
      </c>
      <c r="K5" s="16"/>
      <c r="T5" s="90"/>
      <c r="U5" s="90"/>
      <c r="V5" s="90"/>
      <c r="W5" s="90"/>
      <c r="X5" s="90"/>
      <c r="Y5" s="90"/>
      <c r="Z5" s="90"/>
      <c r="AA5" s="92" t="s">
        <v>45</v>
      </c>
      <c r="AB5" s="93"/>
      <c r="AC5" s="93"/>
      <c r="AD5" s="93"/>
      <c r="AE5" s="94"/>
      <c r="AF5" s="1"/>
      <c r="AG5" s="1"/>
      <c r="AH5" s="1"/>
      <c r="AI5" s="27" t="s">
        <v>38</v>
      </c>
      <c r="AJ5" s="27">
        <v>100</v>
      </c>
      <c r="AK5" s="27">
        <v>3730</v>
      </c>
      <c r="AL5" s="27">
        <v>3840</v>
      </c>
      <c r="AM5" s="28">
        <f t="shared" si="2"/>
        <v>384000</v>
      </c>
      <c r="AN5" s="23">
        <f t="shared" si="3"/>
        <v>2.9490616621983913E-2</v>
      </c>
      <c r="AO5" s="1"/>
    </row>
    <row r="6" spans="1:41" ht="18" customHeight="1" x14ac:dyDescent="0.2">
      <c r="A6" s="24"/>
      <c r="B6" s="30"/>
      <c r="C6" s="103" t="s">
        <v>48</v>
      </c>
      <c r="D6" s="104"/>
      <c r="E6" s="104"/>
      <c r="F6" s="104"/>
      <c r="G6" s="104"/>
      <c r="H6" s="104"/>
      <c r="I6" s="13">
        <v>1000000</v>
      </c>
      <c r="J6" s="17">
        <f t="shared" si="1"/>
        <v>0.38461538461538464</v>
      </c>
      <c r="K6" s="16"/>
      <c r="T6" s="89"/>
      <c r="U6" s="89"/>
      <c r="V6" s="89"/>
      <c r="W6" s="89"/>
      <c r="X6" s="89"/>
      <c r="Y6" s="89"/>
      <c r="Z6" s="89"/>
      <c r="AA6" s="117" t="s">
        <v>49</v>
      </c>
      <c r="AB6" s="93"/>
      <c r="AC6" s="93"/>
      <c r="AD6" s="93"/>
      <c r="AE6" s="94"/>
      <c r="AI6" s="27" t="s">
        <v>51</v>
      </c>
      <c r="AJ6" s="27">
        <v>100</v>
      </c>
      <c r="AK6" s="27">
        <v>835</v>
      </c>
      <c r="AL6" s="27">
        <v>800</v>
      </c>
      <c r="AM6" s="28">
        <f t="shared" si="2"/>
        <v>80000</v>
      </c>
      <c r="AN6" s="23">
        <f t="shared" si="3"/>
        <v>-4.1916167664670656E-2</v>
      </c>
    </row>
    <row r="7" spans="1:41" ht="18" customHeight="1" x14ac:dyDescent="0.2">
      <c r="A7" s="33"/>
      <c r="B7" s="34"/>
      <c r="C7" s="102" t="s">
        <v>53</v>
      </c>
      <c r="D7" s="100"/>
      <c r="E7" s="100"/>
      <c r="F7" s="100"/>
      <c r="G7" s="100"/>
      <c r="H7" s="100"/>
      <c r="I7" s="13">
        <v>0</v>
      </c>
      <c r="J7" s="17">
        <f t="shared" si="1"/>
        <v>0</v>
      </c>
      <c r="K7" s="35">
        <f>SUM(I4:I7)</f>
        <v>1000000</v>
      </c>
      <c r="T7" s="95">
        <v>43147</v>
      </c>
      <c r="U7" s="88" t="s">
        <v>36</v>
      </c>
      <c r="V7" s="88" t="s">
        <v>55</v>
      </c>
      <c r="W7" s="88" t="s">
        <v>52</v>
      </c>
      <c r="X7" s="88">
        <v>1</v>
      </c>
      <c r="Y7" s="88">
        <v>835</v>
      </c>
      <c r="Z7" s="88" t="s">
        <v>40</v>
      </c>
      <c r="AA7" s="92" t="s">
        <v>57</v>
      </c>
      <c r="AB7" s="93"/>
      <c r="AC7" s="93"/>
      <c r="AD7" s="93"/>
      <c r="AE7" s="94"/>
      <c r="AI7" s="27" t="s">
        <v>58</v>
      </c>
      <c r="AJ7" s="27">
        <v>100</v>
      </c>
      <c r="AK7" s="27">
        <v>2260</v>
      </c>
      <c r="AL7" s="27">
        <v>2420</v>
      </c>
      <c r="AM7" s="28">
        <f t="shared" si="2"/>
        <v>242000</v>
      </c>
      <c r="AN7" s="23">
        <f t="shared" si="3"/>
        <v>7.0796460176991149E-2</v>
      </c>
    </row>
    <row r="8" spans="1:41" ht="18" customHeight="1" x14ac:dyDescent="0.2">
      <c r="A8" s="37"/>
      <c r="B8" s="10" t="s">
        <v>59</v>
      </c>
      <c r="C8" s="11" t="s">
        <v>60</v>
      </c>
      <c r="D8" s="11" t="s">
        <v>61</v>
      </c>
      <c r="E8" s="11" t="s">
        <v>61</v>
      </c>
      <c r="F8" s="11">
        <v>0</v>
      </c>
      <c r="G8" s="11">
        <v>0</v>
      </c>
      <c r="H8" s="11" t="s">
        <v>61</v>
      </c>
      <c r="I8" s="11">
        <f>F8*G8</f>
        <v>0</v>
      </c>
      <c r="J8" s="17">
        <f t="shared" si="1"/>
        <v>0</v>
      </c>
      <c r="K8" s="18"/>
      <c r="T8" s="89"/>
      <c r="U8" s="89"/>
      <c r="V8" s="89"/>
      <c r="W8" s="89"/>
      <c r="X8" s="89"/>
      <c r="Y8" s="89"/>
      <c r="Z8" s="89"/>
      <c r="AA8" s="92" t="s">
        <v>64</v>
      </c>
      <c r="AB8" s="93"/>
      <c r="AC8" s="93"/>
      <c r="AD8" s="93"/>
      <c r="AE8" s="94"/>
      <c r="AI8" s="27" t="s">
        <v>63</v>
      </c>
      <c r="AJ8" s="27">
        <v>1000</v>
      </c>
      <c r="AK8" s="27">
        <v>197</v>
      </c>
      <c r="AL8" s="27">
        <v>208</v>
      </c>
      <c r="AM8" s="28">
        <f t="shared" si="2"/>
        <v>208000</v>
      </c>
      <c r="AN8" s="23">
        <f t="shared" si="3"/>
        <v>5.5837563451776651E-2</v>
      </c>
    </row>
    <row r="9" spans="1:41" ht="18" customHeight="1" x14ac:dyDescent="0.2">
      <c r="A9" s="24"/>
      <c r="C9" s="13" t="s">
        <v>66</v>
      </c>
      <c r="D9" s="13" t="s">
        <v>61</v>
      </c>
      <c r="E9" s="13" t="s">
        <v>61</v>
      </c>
      <c r="F9" s="13">
        <v>0</v>
      </c>
      <c r="G9" s="13">
        <v>0</v>
      </c>
      <c r="H9" s="13" t="s">
        <v>61</v>
      </c>
      <c r="I9" s="13">
        <f>F8*G8</f>
        <v>0</v>
      </c>
      <c r="J9" s="17">
        <f t="shared" si="1"/>
        <v>0</v>
      </c>
      <c r="K9" s="16"/>
      <c r="T9" s="95">
        <v>43147</v>
      </c>
      <c r="U9" s="88" t="s">
        <v>67</v>
      </c>
      <c r="V9" s="88" t="s">
        <v>55</v>
      </c>
      <c r="W9" s="88" t="s">
        <v>38</v>
      </c>
      <c r="X9" s="88">
        <v>1</v>
      </c>
      <c r="Y9" s="88">
        <v>3730</v>
      </c>
      <c r="Z9" s="91" t="s">
        <v>40</v>
      </c>
      <c r="AA9" s="92" t="s">
        <v>69</v>
      </c>
      <c r="AB9" s="93"/>
      <c r="AC9" s="93"/>
      <c r="AD9" s="93"/>
      <c r="AE9" s="94"/>
      <c r="AI9" s="27" t="s">
        <v>71</v>
      </c>
      <c r="AJ9" s="27">
        <v>100</v>
      </c>
      <c r="AK9" s="27">
        <v>1300</v>
      </c>
      <c r="AL9" s="27">
        <v>1215</v>
      </c>
      <c r="AM9" s="28">
        <f t="shared" si="2"/>
        <v>121500</v>
      </c>
      <c r="AN9" s="23">
        <f t="shared" si="3"/>
        <v>-6.5384615384615388E-2</v>
      </c>
    </row>
    <row r="10" spans="1:41" ht="18" customHeight="1" x14ac:dyDescent="0.2">
      <c r="A10" s="24"/>
      <c r="C10" s="103" t="s">
        <v>48</v>
      </c>
      <c r="D10" s="104"/>
      <c r="E10" s="104"/>
      <c r="F10" s="104"/>
      <c r="G10" s="104"/>
      <c r="H10" s="104"/>
      <c r="I10" s="13">
        <f>500000-SUM(I8:I9)</f>
        <v>500000</v>
      </c>
      <c r="J10" s="17">
        <f t="shared" si="1"/>
        <v>0.19230769230769232</v>
      </c>
      <c r="K10" s="16"/>
      <c r="T10" s="90"/>
      <c r="U10" s="90"/>
      <c r="V10" s="90"/>
      <c r="W10" s="90"/>
      <c r="X10" s="90"/>
      <c r="Y10" s="90"/>
      <c r="Z10" s="90"/>
      <c r="AA10" s="92" t="s">
        <v>72</v>
      </c>
      <c r="AB10" s="93"/>
      <c r="AC10" s="93"/>
      <c r="AD10" s="93"/>
      <c r="AE10" s="94"/>
      <c r="AI10" s="27" t="s">
        <v>73</v>
      </c>
      <c r="AJ10" s="27">
        <v>100</v>
      </c>
      <c r="AK10" s="27">
        <v>5650</v>
      </c>
      <c r="AL10" s="27">
        <v>5625</v>
      </c>
      <c r="AM10" s="28">
        <f t="shared" si="2"/>
        <v>562500</v>
      </c>
      <c r="AN10" s="23">
        <f t="shared" si="3"/>
        <v>-4.4247787610619468E-3</v>
      </c>
    </row>
    <row r="11" spans="1:41" ht="18" customHeight="1" x14ac:dyDescent="0.2">
      <c r="A11" s="33"/>
      <c r="B11" s="34"/>
      <c r="C11" s="102" t="s">
        <v>53</v>
      </c>
      <c r="D11" s="100"/>
      <c r="E11" s="100"/>
      <c r="F11" s="100"/>
      <c r="G11" s="100"/>
      <c r="H11" s="100"/>
      <c r="I11" s="38">
        <v>0</v>
      </c>
      <c r="J11" s="17">
        <f t="shared" si="1"/>
        <v>0</v>
      </c>
      <c r="K11" s="39">
        <f>SUM(I8:I11)</f>
        <v>500000</v>
      </c>
      <c r="T11" s="89"/>
      <c r="U11" s="89"/>
      <c r="V11" s="89"/>
      <c r="W11" s="89"/>
      <c r="X11" s="89"/>
      <c r="Y11" s="89"/>
      <c r="Z11" s="89"/>
      <c r="AA11" s="92" t="s">
        <v>75</v>
      </c>
      <c r="AB11" s="93"/>
      <c r="AC11" s="93"/>
      <c r="AD11" s="93"/>
      <c r="AE11" s="94"/>
    </row>
    <row r="12" spans="1:41" ht="18" customHeight="1" x14ac:dyDescent="0.2">
      <c r="A12" s="37"/>
      <c r="B12" s="10" t="s">
        <v>77</v>
      </c>
      <c r="C12" s="11" t="s">
        <v>78</v>
      </c>
      <c r="D12" s="11" t="s">
        <v>61</v>
      </c>
      <c r="E12" s="11" t="s">
        <v>61</v>
      </c>
      <c r="F12" s="11">
        <v>0</v>
      </c>
      <c r="G12" s="11">
        <v>0</v>
      </c>
      <c r="H12" s="11"/>
      <c r="I12" s="12">
        <f t="shared" ref="I12:I14" si="4">F12*G12</f>
        <v>0</v>
      </c>
      <c r="J12" s="17">
        <f t="shared" si="1"/>
        <v>0</v>
      </c>
      <c r="K12" s="42"/>
      <c r="T12" s="43">
        <v>43147</v>
      </c>
      <c r="U12" s="19" t="s">
        <v>67</v>
      </c>
      <c r="V12" s="19" t="s">
        <v>81</v>
      </c>
      <c r="W12" s="19" t="s">
        <v>65</v>
      </c>
      <c r="X12" s="19">
        <v>1</v>
      </c>
      <c r="Y12" s="19">
        <v>660</v>
      </c>
      <c r="Z12" s="46">
        <f>((620-660)/660)*100</f>
        <v>-6.0606060606060606</v>
      </c>
      <c r="AA12" s="92" t="s">
        <v>84</v>
      </c>
      <c r="AB12" s="93"/>
      <c r="AC12" s="93"/>
      <c r="AD12" s="93"/>
      <c r="AE12" s="94"/>
    </row>
    <row r="13" spans="1:41" ht="18" customHeight="1" x14ac:dyDescent="0.2">
      <c r="A13" s="24"/>
      <c r="C13" s="13" t="s">
        <v>86</v>
      </c>
      <c r="D13" s="13" t="s">
        <v>61</v>
      </c>
      <c r="E13" s="13" t="s">
        <v>61</v>
      </c>
      <c r="F13" s="13">
        <v>0</v>
      </c>
      <c r="G13" s="11">
        <v>0</v>
      </c>
      <c r="H13" s="11"/>
      <c r="I13" s="14">
        <f t="shared" si="4"/>
        <v>0</v>
      </c>
      <c r="J13" s="17">
        <f t="shared" si="1"/>
        <v>0</v>
      </c>
      <c r="K13" s="48"/>
      <c r="L13" s="30"/>
      <c r="T13" s="95">
        <v>43147</v>
      </c>
      <c r="U13" s="88" t="s">
        <v>80</v>
      </c>
      <c r="V13" s="88"/>
      <c r="W13" s="88" t="s">
        <v>82</v>
      </c>
      <c r="X13" s="88">
        <v>1</v>
      </c>
      <c r="Y13" s="88">
        <v>2260</v>
      </c>
      <c r="Z13" s="88" t="s">
        <v>40</v>
      </c>
      <c r="AA13" s="96" t="s">
        <v>88</v>
      </c>
      <c r="AB13" s="97"/>
      <c r="AC13" s="97"/>
      <c r="AD13" s="97"/>
      <c r="AE13" s="98"/>
    </row>
    <row r="14" spans="1:41" ht="18" customHeight="1" x14ac:dyDescent="0.2">
      <c r="A14" s="24"/>
      <c r="C14" s="13"/>
      <c r="D14" s="13" t="s">
        <v>61</v>
      </c>
      <c r="E14" s="13" t="s">
        <v>61</v>
      </c>
      <c r="F14" s="13">
        <v>0</v>
      </c>
      <c r="G14" s="11">
        <v>0</v>
      </c>
      <c r="H14" s="11"/>
      <c r="I14" s="14">
        <f t="shared" si="4"/>
        <v>0</v>
      </c>
      <c r="J14" s="17">
        <f t="shared" si="1"/>
        <v>0</v>
      </c>
      <c r="K14" s="16"/>
      <c r="L14" s="30"/>
      <c r="M14" s="30"/>
      <c r="T14" s="90"/>
      <c r="U14" s="90"/>
      <c r="V14" s="90"/>
      <c r="W14" s="90"/>
      <c r="X14" s="90"/>
      <c r="Y14" s="90"/>
      <c r="Z14" s="90"/>
      <c r="AA14" s="99"/>
      <c r="AB14" s="100"/>
      <c r="AC14" s="100"/>
      <c r="AD14" s="100"/>
      <c r="AE14" s="101"/>
    </row>
    <row r="15" spans="1:41" ht="18" customHeight="1" x14ac:dyDescent="0.2">
      <c r="A15" s="24"/>
      <c r="C15" s="103" t="s">
        <v>48</v>
      </c>
      <c r="D15" s="104"/>
      <c r="E15" s="104"/>
      <c r="F15" s="104"/>
      <c r="G15" s="104"/>
      <c r="H15" s="104"/>
      <c r="I15" s="31">
        <f>600000-SUM(I12:I14)-I16</f>
        <v>600000</v>
      </c>
      <c r="J15" s="17">
        <f t="shared" si="1"/>
        <v>0.23076923076923078</v>
      </c>
      <c r="K15" s="16"/>
      <c r="T15" s="89"/>
      <c r="U15" s="89"/>
      <c r="V15" s="89"/>
      <c r="W15" s="89"/>
      <c r="X15" s="89"/>
      <c r="Y15" s="89"/>
      <c r="Z15" s="89"/>
      <c r="AA15" s="92" t="s">
        <v>91</v>
      </c>
      <c r="AB15" s="93"/>
      <c r="AC15" s="93"/>
      <c r="AD15" s="93"/>
      <c r="AE15" s="94"/>
    </row>
    <row r="16" spans="1:41" ht="18" customHeight="1" x14ac:dyDescent="0.2">
      <c r="A16" s="33"/>
      <c r="B16" s="34"/>
      <c r="C16" s="102" t="s">
        <v>53</v>
      </c>
      <c r="D16" s="100"/>
      <c r="E16" s="100"/>
      <c r="F16" s="100"/>
      <c r="G16" s="100"/>
      <c r="H16" s="100"/>
      <c r="I16" s="31">
        <v>0</v>
      </c>
      <c r="J16" s="17">
        <f t="shared" si="1"/>
        <v>0</v>
      </c>
      <c r="K16" s="35">
        <f>SUM(I12:I16)</f>
        <v>600000</v>
      </c>
      <c r="T16" s="95">
        <v>43147</v>
      </c>
      <c r="U16" s="88" t="s">
        <v>80</v>
      </c>
      <c r="V16" s="88" t="s">
        <v>55</v>
      </c>
      <c r="W16" s="88" t="s">
        <v>63</v>
      </c>
      <c r="X16" s="88">
        <v>10</v>
      </c>
      <c r="Y16" s="88">
        <v>197</v>
      </c>
      <c r="Z16" s="88" t="s">
        <v>40</v>
      </c>
      <c r="AA16" s="117" t="s">
        <v>94</v>
      </c>
      <c r="AB16" s="93"/>
      <c r="AC16" s="93"/>
      <c r="AD16" s="93"/>
      <c r="AE16" s="94"/>
    </row>
    <row r="17" spans="1:31" ht="18" customHeight="1" x14ac:dyDescent="0.2">
      <c r="A17" s="37"/>
      <c r="B17" s="10" t="s">
        <v>36</v>
      </c>
      <c r="C17" s="11" t="s">
        <v>95</v>
      </c>
      <c r="D17" s="51" t="s">
        <v>40</v>
      </c>
      <c r="E17" s="51" t="s">
        <v>40</v>
      </c>
      <c r="F17" s="51">
        <v>0</v>
      </c>
      <c r="G17" s="51">
        <v>0</v>
      </c>
      <c r="H17" s="51" t="s">
        <v>40</v>
      </c>
      <c r="I17" s="51">
        <f t="shared" ref="I17:I18" si="5">F17*G17</f>
        <v>0</v>
      </c>
      <c r="J17" s="17">
        <f t="shared" si="1"/>
        <v>0</v>
      </c>
      <c r="K17" s="18"/>
      <c r="T17" s="89"/>
      <c r="U17" s="89"/>
      <c r="V17" s="89"/>
      <c r="W17" s="89"/>
      <c r="X17" s="89"/>
      <c r="Y17" s="89"/>
      <c r="Z17" s="89"/>
      <c r="AA17" s="120" t="s">
        <v>97</v>
      </c>
      <c r="AB17" s="93"/>
      <c r="AC17" s="93"/>
      <c r="AD17" s="93"/>
      <c r="AE17" s="94"/>
    </row>
    <row r="18" spans="1:31" ht="18" customHeight="1" x14ac:dyDescent="0.2">
      <c r="A18" s="24"/>
      <c r="C18" s="13" t="s">
        <v>44</v>
      </c>
      <c r="D18" s="31" t="s">
        <v>40</v>
      </c>
      <c r="E18" s="31" t="s">
        <v>40</v>
      </c>
      <c r="F18" s="31">
        <v>0</v>
      </c>
      <c r="G18" s="31">
        <v>0</v>
      </c>
      <c r="H18" s="31" t="s">
        <v>40</v>
      </c>
      <c r="I18" s="31">
        <f t="shared" si="5"/>
        <v>0</v>
      </c>
      <c r="J18" s="17">
        <f t="shared" si="1"/>
        <v>0</v>
      </c>
      <c r="K18" s="16"/>
      <c r="T18" s="43">
        <v>43147</v>
      </c>
      <c r="U18" s="19" t="s">
        <v>80</v>
      </c>
      <c r="V18" s="19" t="s">
        <v>55</v>
      </c>
      <c r="W18" s="19" t="s">
        <v>71</v>
      </c>
      <c r="X18" s="19">
        <v>1</v>
      </c>
      <c r="Y18" s="19">
        <v>1300</v>
      </c>
      <c r="Z18" s="19" t="s">
        <v>40</v>
      </c>
      <c r="AA18" s="117" t="s">
        <v>99</v>
      </c>
      <c r="AB18" s="93"/>
      <c r="AC18" s="93"/>
      <c r="AD18" s="93"/>
      <c r="AE18" s="94"/>
    </row>
    <row r="19" spans="1:31" ht="18" customHeight="1" x14ac:dyDescent="0.2">
      <c r="A19" s="24"/>
      <c r="C19" s="103" t="s">
        <v>48</v>
      </c>
      <c r="D19" s="104"/>
      <c r="E19" s="104"/>
      <c r="F19" s="104"/>
      <c r="G19" s="104"/>
      <c r="H19" s="104"/>
      <c r="I19" s="13">
        <f>500000-SUM(I17:I18)</f>
        <v>500000</v>
      </c>
      <c r="J19" s="17">
        <f t="shared" si="1"/>
        <v>0.19230769230769232</v>
      </c>
      <c r="T19" s="95">
        <v>43147</v>
      </c>
      <c r="U19" s="88" t="s">
        <v>96</v>
      </c>
      <c r="V19" s="88" t="s">
        <v>101</v>
      </c>
      <c r="W19" s="88" t="s">
        <v>73</v>
      </c>
      <c r="X19" s="88">
        <v>1</v>
      </c>
      <c r="Y19" s="88">
        <v>5650</v>
      </c>
      <c r="Z19" s="88" t="s">
        <v>61</v>
      </c>
      <c r="AA19" s="118" t="s">
        <v>102</v>
      </c>
      <c r="AB19" s="93"/>
      <c r="AC19" s="93"/>
      <c r="AD19" s="93"/>
      <c r="AE19" s="94"/>
    </row>
    <row r="20" spans="1:31" ht="18" customHeight="1" x14ac:dyDescent="0.2">
      <c r="A20" s="33"/>
      <c r="B20" s="34"/>
      <c r="C20" s="102" t="s">
        <v>53</v>
      </c>
      <c r="D20" s="100"/>
      <c r="E20" s="100"/>
      <c r="F20" s="100"/>
      <c r="G20" s="100"/>
      <c r="H20" s="100"/>
      <c r="I20" s="38">
        <v>0</v>
      </c>
      <c r="J20" s="17">
        <f t="shared" si="1"/>
        <v>0</v>
      </c>
      <c r="K20" s="48">
        <f>SUM(I17:I20)</f>
        <v>500000</v>
      </c>
      <c r="T20" s="89"/>
      <c r="U20" s="89"/>
      <c r="V20" s="89"/>
      <c r="W20" s="89"/>
      <c r="X20" s="89"/>
      <c r="Y20" s="89"/>
      <c r="Z20" s="89"/>
      <c r="AA20" s="119" t="s">
        <v>106</v>
      </c>
      <c r="AB20" s="93"/>
      <c r="AC20" s="93"/>
      <c r="AD20" s="93"/>
      <c r="AE20" s="94"/>
    </row>
    <row r="21" spans="1:31" ht="18" customHeight="1" x14ac:dyDescent="0.2">
      <c r="A21" s="34"/>
      <c r="B21" s="34"/>
      <c r="C21" s="34"/>
      <c r="D21" s="34"/>
      <c r="E21" s="34"/>
      <c r="F21" s="52"/>
      <c r="G21" s="52"/>
      <c r="H21" s="52"/>
      <c r="I21" s="52"/>
      <c r="J21" s="53">
        <f t="shared" ref="J21:K21" si="6">SUM(J4:J20)</f>
        <v>1</v>
      </c>
      <c r="K21" s="54">
        <f t="shared" si="6"/>
        <v>2600000</v>
      </c>
    </row>
    <row r="22" spans="1:31" ht="18" customHeight="1" x14ac:dyDescent="0.2"/>
    <row r="23" spans="1:31" ht="18" customHeight="1" x14ac:dyDescent="0.2"/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>
      <c r="A28" s="106" t="s">
        <v>103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31" ht="18" customHeight="1" x14ac:dyDescent="0.25">
      <c r="A29" s="105" t="s">
        <v>1</v>
      </c>
      <c r="B29" s="105" t="s">
        <v>2</v>
      </c>
      <c r="C29" s="105" t="s">
        <v>3</v>
      </c>
      <c r="D29" s="105" t="s">
        <v>4</v>
      </c>
      <c r="E29" s="105" t="s">
        <v>5</v>
      </c>
      <c r="F29" s="2" t="s">
        <v>6</v>
      </c>
      <c r="G29" s="55">
        <v>42782</v>
      </c>
      <c r="H29" s="2" t="s">
        <v>8</v>
      </c>
      <c r="I29" s="2" t="s">
        <v>9</v>
      </c>
      <c r="J29" s="3" t="s">
        <v>2</v>
      </c>
    </row>
    <row r="30" spans="1:31" ht="18" customHeight="1" x14ac:dyDescent="0.25">
      <c r="A30" s="89"/>
      <c r="B30" s="89"/>
      <c r="C30" s="89"/>
      <c r="D30" s="89"/>
      <c r="E30" s="89"/>
      <c r="F30" s="4" t="s">
        <v>13</v>
      </c>
      <c r="G30" s="4" t="s">
        <v>105</v>
      </c>
      <c r="H30" s="4" t="s">
        <v>16</v>
      </c>
      <c r="I30" s="4" t="s">
        <v>17</v>
      </c>
      <c r="J30" s="56" t="s">
        <v>18</v>
      </c>
    </row>
    <row r="31" spans="1:31" ht="18" customHeight="1" x14ac:dyDescent="0.2">
      <c r="A31" s="9" t="s">
        <v>33</v>
      </c>
      <c r="B31" s="10" t="s">
        <v>34</v>
      </c>
      <c r="C31" s="11" t="s">
        <v>35</v>
      </c>
      <c r="D31" s="11" t="s">
        <v>107</v>
      </c>
      <c r="E31" s="12"/>
      <c r="F31" s="11">
        <v>100</v>
      </c>
      <c r="G31" s="11">
        <v>5625</v>
      </c>
      <c r="H31" s="12">
        <f t="shared" ref="H31:H32" si="7">F31*G31</f>
        <v>562500</v>
      </c>
      <c r="I31" s="17">
        <f t="shared" ref="I31:I49" si="8">H31/$K$21</f>
        <v>0.21634615384615385</v>
      </c>
      <c r="J31" s="18"/>
    </row>
    <row r="32" spans="1:31" ht="18" customHeight="1" x14ac:dyDescent="0.2">
      <c r="A32" s="24"/>
      <c r="C32" s="13" t="s">
        <v>44</v>
      </c>
      <c r="D32" s="14"/>
      <c r="E32" s="14"/>
      <c r="F32" s="13"/>
      <c r="G32" s="13"/>
      <c r="H32" s="12">
        <f t="shared" si="7"/>
        <v>0</v>
      </c>
      <c r="I32" s="17">
        <f t="shared" si="8"/>
        <v>0</v>
      </c>
      <c r="J32" s="16"/>
    </row>
    <row r="33" spans="1:18" ht="18" customHeight="1" x14ac:dyDescent="0.2">
      <c r="A33" s="24"/>
      <c r="C33" s="103" t="s">
        <v>48</v>
      </c>
      <c r="D33" s="104"/>
      <c r="E33" s="104"/>
      <c r="F33" s="104"/>
      <c r="G33" s="104"/>
      <c r="H33" s="13">
        <v>433983</v>
      </c>
      <c r="I33" s="17">
        <f t="shared" si="8"/>
        <v>0.16691653846153845</v>
      </c>
      <c r="J33" s="16"/>
    </row>
    <row r="34" spans="1:18" ht="18" customHeight="1" x14ac:dyDescent="0.2">
      <c r="A34" s="33"/>
      <c r="B34" s="34"/>
      <c r="C34" s="102" t="s">
        <v>53</v>
      </c>
      <c r="D34" s="100"/>
      <c r="E34" s="100"/>
      <c r="F34" s="100"/>
      <c r="G34" s="100"/>
      <c r="H34" s="38">
        <v>1017</v>
      </c>
      <c r="I34" s="17">
        <f t="shared" si="8"/>
        <v>3.9115384615384614E-4</v>
      </c>
      <c r="J34" s="35">
        <f>SUM(H31:H33)</f>
        <v>996483</v>
      </c>
    </row>
    <row r="35" spans="1:18" ht="18" customHeight="1" x14ac:dyDescent="0.25">
      <c r="A35" s="37"/>
      <c r="B35" s="10" t="s">
        <v>59</v>
      </c>
      <c r="C35" s="11" t="s">
        <v>60</v>
      </c>
      <c r="D35" s="11" t="s">
        <v>108</v>
      </c>
      <c r="E35" s="11" t="s">
        <v>109</v>
      </c>
      <c r="F35" s="11">
        <v>100</v>
      </c>
      <c r="G35" s="11">
        <v>3840</v>
      </c>
      <c r="H35" s="11">
        <f t="shared" ref="H35:H36" si="9">F35*G35</f>
        <v>384000</v>
      </c>
      <c r="I35" s="17">
        <f t="shared" si="8"/>
        <v>0.14769230769230771</v>
      </c>
      <c r="J35" s="18"/>
      <c r="L35" s="58"/>
      <c r="M35" s="59"/>
      <c r="N35" s="59"/>
      <c r="O35" s="59"/>
      <c r="P35" s="59"/>
      <c r="Q35" s="59"/>
      <c r="R35" s="58"/>
    </row>
    <row r="36" spans="1:18" ht="18" customHeight="1" x14ac:dyDescent="0.25">
      <c r="A36" s="24"/>
      <c r="C36" s="13" t="s">
        <v>66</v>
      </c>
      <c r="D36" s="13" t="s">
        <v>61</v>
      </c>
      <c r="E36" s="13" t="s">
        <v>61</v>
      </c>
      <c r="F36" s="13">
        <v>0</v>
      </c>
      <c r="G36" s="13">
        <v>0</v>
      </c>
      <c r="H36" s="13">
        <f t="shared" si="9"/>
        <v>0</v>
      </c>
      <c r="I36" s="17">
        <f t="shared" si="8"/>
        <v>0</v>
      </c>
      <c r="J36" s="16"/>
      <c r="L36" s="60"/>
      <c r="M36" s="61" t="s">
        <v>111</v>
      </c>
      <c r="N36" s="62"/>
      <c r="O36" s="58"/>
      <c r="P36" s="58"/>
      <c r="Q36" s="60"/>
      <c r="R36" s="58"/>
    </row>
    <row r="37" spans="1:18" ht="18" customHeight="1" x14ac:dyDescent="0.25">
      <c r="A37" s="24"/>
      <c r="D37" s="13"/>
      <c r="E37" s="13"/>
      <c r="F37" s="13"/>
      <c r="G37" s="13"/>
      <c r="H37" s="13"/>
      <c r="I37" s="17">
        <f t="shared" si="8"/>
        <v>0</v>
      </c>
      <c r="J37" s="16"/>
      <c r="L37" s="60"/>
      <c r="M37" s="108" t="s">
        <v>112</v>
      </c>
      <c r="N37" s="104"/>
      <c r="O37" s="104"/>
      <c r="P37" s="104"/>
      <c r="Q37" s="60"/>
      <c r="R37" s="58"/>
    </row>
    <row r="38" spans="1:18" ht="18" customHeight="1" x14ac:dyDescent="0.25">
      <c r="A38" s="24"/>
      <c r="C38" s="103" t="s">
        <v>48</v>
      </c>
      <c r="D38" s="104"/>
      <c r="E38" s="104"/>
      <c r="F38" s="104"/>
      <c r="G38" s="104"/>
      <c r="H38" s="13">
        <v>122036</v>
      </c>
      <c r="I38" s="17">
        <f t="shared" si="8"/>
        <v>4.6936923076923077E-2</v>
      </c>
      <c r="J38" s="16"/>
      <c r="L38" s="60"/>
      <c r="M38" s="104"/>
      <c r="N38" s="104"/>
      <c r="O38" s="104"/>
      <c r="P38" s="104"/>
      <c r="Q38" s="60"/>
      <c r="R38" s="58"/>
    </row>
    <row r="39" spans="1:18" ht="18" customHeight="1" x14ac:dyDescent="0.25">
      <c r="A39" s="33"/>
      <c r="B39" s="34"/>
      <c r="C39" s="102" t="s">
        <v>53</v>
      </c>
      <c r="D39" s="100"/>
      <c r="E39" s="100"/>
      <c r="F39" s="100"/>
      <c r="G39" s="100"/>
      <c r="H39" s="38">
        <v>174</v>
      </c>
      <c r="I39" s="17">
        <f t="shared" si="8"/>
        <v>6.6923076923076927E-5</v>
      </c>
      <c r="J39" s="35">
        <f>SUM(H35:H38)</f>
        <v>506036</v>
      </c>
      <c r="L39" s="60"/>
      <c r="M39" s="104"/>
      <c r="N39" s="104"/>
      <c r="O39" s="104"/>
      <c r="P39" s="104"/>
      <c r="Q39" s="60"/>
      <c r="R39" s="58"/>
    </row>
    <row r="40" spans="1:18" ht="18" customHeight="1" x14ac:dyDescent="0.25">
      <c r="A40" s="37"/>
      <c r="B40" s="10" t="s">
        <v>77</v>
      </c>
      <c r="C40" s="11" t="s">
        <v>78</v>
      </c>
      <c r="D40" s="11" t="s">
        <v>113</v>
      </c>
      <c r="E40" s="11" t="s">
        <v>58</v>
      </c>
      <c r="F40" s="11">
        <v>100</v>
      </c>
      <c r="G40" s="11">
        <v>2420</v>
      </c>
      <c r="H40" s="12">
        <f t="shared" ref="H40:H42" si="10">F40*G40</f>
        <v>242000</v>
      </c>
      <c r="I40" s="17">
        <f t="shared" si="8"/>
        <v>9.3076923076923071E-2</v>
      </c>
      <c r="J40" s="18"/>
      <c r="L40" s="60"/>
      <c r="M40" s="104"/>
      <c r="N40" s="104"/>
      <c r="O40" s="104"/>
      <c r="P40" s="104"/>
      <c r="Q40" s="60"/>
      <c r="R40" s="58"/>
    </row>
    <row r="41" spans="1:18" ht="18" customHeight="1" x14ac:dyDescent="0.25">
      <c r="A41" s="24"/>
      <c r="C41" s="13" t="s">
        <v>86</v>
      </c>
      <c r="D41" s="13" t="s">
        <v>114</v>
      </c>
      <c r="E41" s="13" t="s">
        <v>63</v>
      </c>
      <c r="F41" s="13">
        <v>1000</v>
      </c>
      <c r="G41" s="13">
        <v>208</v>
      </c>
      <c r="H41" s="12">
        <f t="shared" si="10"/>
        <v>208000</v>
      </c>
      <c r="I41" s="17">
        <f t="shared" si="8"/>
        <v>0.08</v>
      </c>
      <c r="J41" s="16"/>
      <c r="L41" s="60"/>
      <c r="M41" s="58"/>
      <c r="N41" s="58"/>
      <c r="O41" s="58"/>
      <c r="P41" s="58"/>
      <c r="Q41" s="60"/>
      <c r="R41" s="58"/>
    </row>
    <row r="42" spans="1:18" ht="18" customHeight="1" x14ac:dyDescent="0.25">
      <c r="A42" s="24"/>
      <c r="C42" s="13"/>
      <c r="D42" s="13" t="s">
        <v>115</v>
      </c>
      <c r="E42" s="13" t="s">
        <v>71</v>
      </c>
      <c r="F42" s="13">
        <v>100</v>
      </c>
      <c r="G42" s="13">
        <v>1215</v>
      </c>
      <c r="H42" s="12">
        <f t="shared" si="10"/>
        <v>121500</v>
      </c>
      <c r="I42" s="17">
        <f t="shared" si="8"/>
        <v>4.6730769230769229E-2</v>
      </c>
      <c r="J42" s="16"/>
      <c r="L42" s="60"/>
      <c r="M42" s="58"/>
      <c r="N42" s="58"/>
      <c r="O42" s="58"/>
      <c r="P42" s="58"/>
      <c r="Q42" s="60"/>
      <c r="R42" s="58"/>
    </row>
    <row r="43" spans="1:18" ht="18" customHeight="1" x14ac:dyDescent="0.25">
      <c r="A43" s="24"/>
      <c r="C43" s="103" t="s">
        <v>48</v>
      </c>
      <c r="D43" s="104"/>
      <c r="E43" s="104"/>
      <c r="F43" s="104"/>
      <c r="G43" s="104"/>
      <c r="H43" s="13">
        <v>7135</v>
      </c>
      <c r="I43" s="17">
        <f t="shared" si="8"/>
        <v>2.7442307692307692E-3</v>
      </c>
      <c r="J43" s="16"/>
      <c r="L43" s="60"/>
      <c r="M43" s="58"/>
      <c r="N43" s="58"/>
      <c r="O43" s="58"/>
      <c r="P43" s="58"/>
      <c r="Q43" s="60"/>
      <c r="R43" s="58"/>
    </row>
    <row r="44" spans="1:18" ht="18" customHeight="1" x14ac:dyDescent="0.25">
      <c r="A44" s="33"/>
      <c r="B44" s="34"/>
      <c r="C44" s="102" t="s">
        <v>53</v>
      </c>
      <c r="D44" s="100"/>
      <c r="E44" s="100"/>
      <c r="F44" s="100"/>
      <c r="G44" s="100"/>
      <c r="H44" s="38">
        <v>70</v>
      </c>
      <c r="I44" s="17">
        <f t="shared" si="8"/>
        <v>2.6923076923076923E-5</v>
      </c>
      <c r="J44" s="35">
        <f>SUM(H40:H43)</f>
        <v>578635</v>
      </c>
      <c r="L44" s="60"/>
      <c r="M44" s="61" t="s">
        <v>116</v>
      </c>
      <c r="N44" s="62"/>
      <c r="O44" s="62"/>
      <c r="P44" s="58"/>
      <c r="Q44" s="60"/>
      <c r="R44" s="58"/>
    </row>
    <row r="45" spans="1:18" ht="18" customHeight="1" x14ac:dyDescent="0.25">
      <c r="A45" s="37"/>
      <c r="B45" s="10" t="s">
        <v>36</v>
      </c>
      <c r="C45" s="11" t="s">
        <v>60</v>
      </c>
      <c r="D45" s="11" t="s">
        <v>117</v>
      </c>
      <c r="E45" s="11" t="s">
        <v>109</v>
      </c>
      <c r="F45" s="11">
        <v>100</v>
      </c>
      <c r="G45" s="11">
        <v>3840</v>
      </c>
      <c r="H45" s="12">
        <f t="shared" ref="H45:H47" si="11">F45*G45</f>
        <v>384000</v>
      </c>
      <c r="I45" s="17">
        <f t="shared" si="8"/>
        <v>0.14769230769230771</v>
      </c>
      <c r="J45" s="18"/>
      <c r="L45" s="60"/>
      <c r="M45" s="65"/>
      <c r="N45" s="58"/>
      <c r="O45" s="58"/>
      <c r="P45" s="58"/>
      <c r="Q45" s="60"/>
      <c r="R45" s="58"/>
    </row>
    <row r="46" spans="1:18" ht="18" customHeight="1" x14ac:dyDescent="0.25">
      <c r="A46" s="24"/>
      <c r="B46" s="30"/>
      <c r="C46" s="13" t="s">
        <v>60</v>
      </c>
      <c r="D46" s="13" t="s">
        <v>119</v>
      </c>
      <c r="E46" s="13" t="s">
        <v>52</v>
      </c>
      <c r="F46" s="13">
        <v>100</v>
      </c>
      <c r="G46" s="13">
        <v>800</v>
      </c>
      <c r="H46" s="12">
        <f t="shared" si="11"/>
        <v>80000</v>
      </c>
      <c r="I46" s="17">
        <f t="shared" si="8"/>
        <v>3.0769230769230771E-2</v>
      </c>
      <c r="J46" s="16"/>
      <c r="L46" s="60"/>
      <c r="M46" s="66">
        <f>J50-'Feb 2'!J51</f>
        <v>-8560</v>
      </c>
      <c r="N46" s="109" t="s">
        <v>120</v>
      </c>
      <c r="O46" s="107">
        <f>M46/M47</f>
        <v>-3.2981543050738791E-3</v>
      </c>
      <c r="P46" s="58"/>
      <c r="Q46" s="60"/>
      <c r="R46" s="58"/>
    </row>
    <row r="47" spans="1:18" ht="18" customHeight="1" x14ac:dyDescent="0.25">
      <c r="A47" s="24"/>
      <c r="C47" s="13" t="s">
        <v>44</v>
      </c>
      <c r="D47" s="13" t="s">
        <v>40</v>
      </c>
      <c r="E47" s="13" t="s">
        <v>121</v>
      </c>
      <c r="F47" s="13"/>
      <c r="G47" s="13"/>
      <c r="H47" s="13">
        <f t="shared" si="11"/>
        <v>0</v>
      </c>
      <c r="I47" s="17">
        <f t="shared" si="8"/>
        <v>0</v>
      </c>
      <c r="J47" s="16"/>
      <c r="L47" s="60"/>
      <c r="M47" s="66">
        <f>'Feb 2'!J51</f>
        <v>2595391</v>
      </c>
      <c r="N47" s="100"/>
      <c r="O47" s="100"/>
      <c r="P47" s="59"/>
      <c r="Q47" s="67"/>
      <c r="R47" s="58"/>
    </row>
    <row r="48" spans="1:18" ht="18" customHeight="1" x14ac:dyDescent="0.25">
      <c r="A48" s="24"/>
      <c r="C48" s="103" t="s">
        <v>122</v>
      </c>
      <c r="D48" s="104"/>
      <c r="E48" s="104"/>
      <c r="F48" s="104"/>
      <c r="G48" s="104"/>
      <c r="H48" s="13">
        <v>41677</v>
      </c>
      <c r="I48" s="17">
        <f t="shared" si="8"/>
        <v>1.6029615384615385E-2</v>
      </c>
      <c r="J48" s="16"/>
      <c r="L48" s="58"/>
      <c r="M48" s="63" t="s">
        <v>123</v>
      </c>
      <c r="N48" s="70">
        <f>'Feb 2'!J51</f>
        <v>2595391</v>
      </c>
      <c r="O48" s="58"/>
      <c r="P48" s="58"/>
      <c r="Q48" s="58"/>
      <c r="R48" s="58"/>
    </row>
    <row r="49" spans="1:22" ht="18" customHeight="1" x14ac:dyDescent="0.25">
      <c r="A49" s="33"/>
      <c r="B49" s="34"/>
      <c r="C49" s="102" t="s">
        <v>53</v>
      </c>
      <c r="D49" s="100"/>
      <c r="E49" s="100"/>
      <c r="F49" s="100"/>
      <c r="G49" s="100"/>
      <c r="H49" s="38"/>
      <c r="I49" s="17">
        <f t="shared" si="8"/>
        <v>0</v>
      </c>
      <c r="J49" s="35">
        <f>SUM(H45:H48)</f>
        <v>505677</v>
      </c>
      <c r="L49" s="58"/>
      <c r="M49" s="63" t="s">
        <v>125</v>
      </c>
      <c r="N49" s="58">
        <f>((J50-N48)/N48)*100</f>
        <v>-0.32981543050738793</v>
      </c>
      <c r="O49" s="58"/>
      <c r="P49" s="58"/>
      <c r="Q49" s="58"/>
      <c r="R49" s="58"/>
    </row>
    <row r="50" spans="1:22" ht="17.25" customHeight="1" x14ac:dyDescent="0.2">
      <c r="A50" s="34"/>
      <c r="B50" s="34"/>
      <c r="C50" s="34"/>
      <c r="D50" s="34"/>
      <c r="E50" s="34"/>
      <c r="F50" s="52"/>
      <c r="G50" s="52"/>
      <c r="H50" s="52"/>
      <c r="I50" s="53">
        <f t="shared" ref="I50:J50" si="12">SUM(I31:I49)</f>
        <v>0.99541999999999997</v>
      </c>
      <c r="J50" s="54">
        <f t="shared" si="12"/>
        <v>2586831</v>
      </c>
      <c r="L50" s="34"/>
      <c r="M50" s="34"/>
      <c r="N50" s="34"/>
      <c r="O50" s="34"/>
      <c r="P50" s="34"/>
      <c r="Q50" s="52"/>
      <c r="R50" s="52"/>
      <c r="S50" s="52"/>
      <c r="T50" s="52"/>
      <c r="U50" s="53"/>
      <c r="V50" s="54"/>
    </row>
    <row r="51" spans="1:22" ht="17.25" customHeight="1" x14ac:dyDescent="0.2"/>
    <row r="52" spans="1:22" ht="17.25" customHeight="1" x14ac:dyDescent="0.2">
      <c r="A52" s="106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22" ht="12.75" x14ac:dyDescent="0.2">
      <c r="A53" s="30"/>
    </row>
    <row r="54" spans="1:22" ht="12.75" x14ac:dyDescent="0.2">
      <c r="A54" s="30"/>
      <c r="B54" s="30"/>
      <c r="C54" s="30"/>
      <c r="D54" s="30"/>
      <c r="E54" s="30"/>
      <c r="F54" s="30"/>
      <c r="G54" s="30"/>
      <c r="H54" s="106"/>
      <c r="I54" s="104"/>
      <c r="J54" s="104"/>
      <c r="K54" s="104"/>
    </row>
    <row r="55" spans="1:22" ht="12.75" x14ac:dyDescent="0.2">
      <c r="A55" s="73"/>
      <c r="B55" s="30"/>
      <c r="C55" s="30"/>
      <c r="D55" s="30"/>
      <c r="E55" s="30"/>
      <c r="F55" s="30"/>
      <c r="G55" s="30"/>
      <c r="H55" s="115"/>
      <c r="I55" s="104"/>
      <c r="J55" s="104"/>
      <c r="K55" s="104"/>
    </row>
    <row r="56" spans="1:22" ht="14.25" x14ac:dyDescent="0.2">
      <c r="H56" s="41"/>
    </row>
  </sheetData>
  <mergeCells count="97">
    <mergeCell ref="O46:O47"/>
    <mergeCell ref="M37:P40"/>
    <mergeCell ref="AA15:AE15"/>
    <mergeCell ref="AA16:AE16"/>
    <mergeCell ref="AA8:AE8"/>
    <mergeCell ref="AA9:AE9"/>
    <mergeCell ref="AA13:AE14"/>
    <mergeCell ref="AA19:AE19"/>
    <mergeCell ref="AA18:AE18"/>
    <mergeCell ref="AA12:AE12"/>
    <mergeCell ref="AA20:AE20"/>
    <mergeCell ref="AA17:AE17"/>
    <mergeCell ref="U19:U20"/>
    <mergeCell ref="T16:T17"/>
    <mergeCell ref="T19:T20"/>
    <mergeCell ref="U13:U15"/>
    <mergeCell ref="U16:U17"/>
    <mergeCell ref="T13:T15"/>
    <mergeCell ref="W4:W6"/>
    <mergeCell ref="X4:X6"/>
    <mergeCell ref="T4:T6"/>
    <mergeCell ref="AA3:AE3"/>
    <mergeCell ref="AA6:AE6"/>
    <mergeCell ref="U4:U6"/>
    <mergeCell ref="V4:V6"/>
    <mergeCell ref="AA4:AE4"/>
    <mergeCell ref="AA5:AE5"/>
    <mergeCell ref="U9:U11"/>
    <mergeCell ref="T9:T11"/>
    <mergeCell ref="Y7:Y8"/>
    <mergeCell ref="AA10:AE10"/>
    <mergeCell ref="AA11:AE11"/>
    <mergeCell ref="AA7:AE7"/>
    <mergeCell ref="V9:V11"/>
    <mergeCell ref="T7:T8"/>
    <mergeCell ref="X7:X8"/>
    <mergeCell ref="W7:W8"/>
    <mergeCell ref="X9:X11"/>
    <mergeCell ref="W9:W11"/>
    <mergeCell ref="V7:V8"/>
    <mergeCell ref="U7:U8"/>
    <mergeCell ref="AI2:AN2"/>
    <mergeCell ref="AI1:AN1"/>
    <mergeCell ref="Y9:Y11"/>
    <mergeCell ref="Z9:Z11"/>
    <mergeCell ref="Y4:Y6"/>
    <mergeCell ref="Z4:Z6"/>
    <mergeCell ref="Z7:Z8"/>
    <mergeCell ref="T2:AE2"/>
    <mergeCell ref="T1:AE1"/>
    <mergeCell ref="A29:A30"/>
    <mergeCell ref="Z13:Z15"/>
    <mergeCell ref="Z16:Z17"/>
    <mergeCell ref="Z19:Z20"/>
    <mergeCell ref="Y19:Y20"/>
    <mergeCell ref="Y13:Y15"/>
    <mergeCell ref="Y16:Y17"/>
    <mergeCell ref="W13:W15"/>
    <mergeCell ref="W16:W17"/>
    <mergeCell ref="X16:X17"/>
    <mergeCell ref="W19:W20"/>
    <mergeCell ref="X13:X15"/>
    <mergeCell ref="X19:X20"/>
    <mergeCell ref="V13:V15"/>
    <mergeCell ref="V16:V17"/>
    <mergeCell ref="V19:V20"/>
    <mergeCell ref="C7:H7"/>
    <mergeCell ref="C6:H6"/>
    <mergeCell ref="C16:H16"/>
    <mergeCell ref="C15:H15"/>
    <mergeCell ref="C2:C3"/>
    <mergeCell ref="A2:A3"/>
    <mergeCell ref="B2:B3"/>
    <mergeCell ref="A1:K1"/>
    <mergeCell ref="E2:E3"/>
    <mergeCell ref="D2:D3"/>
    <mergeCell ref="C44:G44"/>
    <mergeCell ref="C39:G39"/>
    <mergeCell ref="A52:K52"/>
    <mergeCell ref="C43:G43"/>
    <mergeCell ref="C10:H10"/>
    <mergeCell ref="C11:H11"/>
    <mergeCell ref="C19:H19"/>
    <mergeCell ref="C20:H20"/>
    <mergeCell ref="E29:E30"/>
    <mergeCell ref="D29:D30"/>
    <mergeCell ref="C38:G38"/>
    <mergeCell ref="C34:G34"/>
    <mergeCell ref="C33:G33"/>
    <mergeCell ref="C29:C30"/>
    <mergeCell ref="A28:J28"/>
    <mergeCell ref="B29:B30"/>
    <mergeCell ref="H54:K54"/>
    <mergeCell ref="H55:K55"/>
    <mergeCell ref="N46:N47"/>
    <mergeCell ref="C48:G48"/>
    <mergeCell ref="C49:G49"/>
  </mergeCells>
  <conditionalFormatting sqref="A1:K1">
    <cfRule type="notContainsBlanks" dxfId="3" priority="1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workbookViewId="0"/>
  </sheetViews>
  <sheetFormatPr defaultColWidth="14.42578125" defaultRowHeight="15.75" customHeight="1" x14ac:dyDescent="0.2"/>
  <cols>
    <col min="2" max="2" width="19.28515625" customWidth="1"/>
    <col min="3" max="3" width="24.140625" customWidth="1"/>
    <col min="4" max="4" width="27.42578125" customWidth="1"/>
    <col min="15" max="15" width="14.7109375" customWidth="1"/>
  </cols>
  <sheetData>
    <row r="1" spans="1:41" ht="18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T1" s="11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I1" s="113"/>
      <c r="AJ1" s="104"/>
      <c r="AK1" s="104"/>
      <c r="AL1" s="104"/>
      <c r="AM1" s="104"/>
      <c r="AN1" s="104"/>
    </row>
    <row r="2" spans="1:41" ht="18" customHeight="1" x14ac:dyDescent="0.25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3" t="s">
        <v>10</v>
      </c>
      <c r="T2" s="111" t="s">
        <v>11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I2" s="112" t="s">
        <v>12</v>
      </c>
      <c r="AJ2" s="93"/>
      <c r="AK2" s="93"/>
      <c r="AL2" s="93"/>
      <c r="AM2" s="93"/>
      <c r="AN2" s="94"/>
    </row>
    <row r="3" spans="1:41" ht="18" customHeight="1" x14ac:dyDescent="0.25">
      <c r="A3" s="89"/>
      <c r="B3" s="89"/>
      <c r="C3" s="89"/>
      <c r="D3" s="89"/>
      <c r="E3" s="89"/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6" t="s">
        <v>18</v>
      </c>
      <c r="T3" s="7" t="s">
        <v>15</v>
      </c>
      <c r="U3" s="7" t="s">
        <v>19</v>
      </c>
      <c r="V3" s="7" t="s">
        <v>21</v>
      </c>
      <c r="W3" s="7" t="s">
        <v>22</v>
      </c>
      <c r="X3" s="7" t="s">
        <v>23</v>
      </c>
      <c r="Y3" s="7" t="s">
        <v>25</v>
      </c>
      <c r="Z3" s="7" t="s">
        <v>26</v>
      </c>
      <c r="AA3" s="111" t="s">
        <v>27</v>
      </c>
      <c r="AB3" s="93"/>
      <c r="AC3" s="93"/>
      <c r="AD3" s="93"/>
      <c r="AE3" s="94"/>
      <c r="AF3" s="1"/>
      <c r="AG3" s="1"/>
      <c r="AH3" s="1"/>
      <c r="AI3" s="8" t="s">
        <v>22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1"/>
    </row>
    <row r="4" spans="1:41" ht="18" customHeight="1" x14ac:dyDescent="0.2">
      <c r="A4" s="9" t="s">
        <v>33</v>
      </c>
      <c r="B4" s="10" t="s">
        <v>34</v>
      </c>
      <c r="C4" s="11" t="s">
        <v>35</v>
      </c>
      <c r="D4" s="12"/>
      <c r="E4" s="12"/>
      <c r="F4" s="11">
        <v>0</v>
      </c>
      <c r="G4" s="11">
        <v>0</v>
      </c>
      <c r="H4" s="12"/>
      <c r="I4" s="14">
        <f t="shared" ref="I4:I5" si="0">F4*G4</f>
        <v>0</v>
      </c>
      <c r="J4" s="17">
        <f t="shared" ref="J4:J6" si="1">I4/$K$23</f>
        <v>0</v>
      </c>
      <c r="K4" s="18"/>
      <c r="T4" s="95">
        <v>43161</v>
      </c>
      <c r="U4" s="110" t="s">
        <v>36</v>
      </c>
      <c r="V4" s="88" t="s">
        <v>39</v>
      </c>
      <c r="W4" s="88" t="s">
        <v>38</v>
      </c>
      <c r="X4" s="88">
        <v>1</v>
      </c>
      <c r="Y4" s="88">
        <v>3740</v>
      </c>
      <c r="Z4" s="88" t="s">
        <v>40</v>
      </c>
      <c r="AA4" s="117" t="s">
        <v>41</v>
      </c>
      <c r="AB4" s="93"/>
      <c r="AC4" s="93"/>
      <c r="AD4" s="93"/>
      <c r="AE4" s="94"/>
      <c r="AF4" s="1"/>
      <c r="AG4" s="1"/>
      <c r="AH4" s="1"/>
      <c r="AI4" s="21" t="s">
        <v>38</v>
      </c>
      <c r="AJ4" s="21">
        <v>100</v>
      </c>
      <c r="AK4" s="21">
        <v>3740</v>
      </c>
      <c r="AL4" s="21">
        <v>3790</v>
      </c>
      <c r="AM4" s="21">
        <f t="shared" ref="AM4:AM10" si="2">AL4*AJ4</f>
        <v>379000</v>
      </c>
      <c r="AN4" s="25">
        <f t="shared" ref="AN4:AN10" si="3">(AM4-(AK4*AJ4))/(AK4*AJ4)</f>
        <v>1.3368983957219251E-2</v>
      </c>
      <c r="AO4" s="1"/>
    </row>
    <row r="5" spans="1:41" ht="18" customHeight="1" x14ac:dyDescent="0.2">
      <c r="A5" s="24"/>
      <c r="C5" s="13" t="s">
        <v>44</v>
      </c>
      <c r="D5" s="14"/>
      <c r="E5" s="14"/>
      <c r="F5" s="13">
        <v>0</v>
      </c>
      <c r="G5" s="13">
        <v>0</v>
      </c>
      <c r="H5" s="14"/>
      <c r="I5" s="14">
        <f t="shared" si="0"/>
        <v>0</v>
      </c>
      <c r="J5" s="17">
        <f t="shared" si="1"/>
        <v>0</v>
      </c>
      <c r="K5" s="16"/>
      <c r="T5" s="90"/>
      <c r="U5" s="90"/>
      <c r="V5" s="90"/>
      <c r="W5" s="90"/>
      <c r="X5" s="90"/>
      <c r="Y5" s="90"/>
      <c r="Z5" s="90"/>
      <c r="AA5" s="117" t="s">
        <v>46</v>
      </c>
      <c r="AB5" s="93"/>
      <c r="AC5" s="93"/>
      <c r="AD5" s="93"/>
      <c r="AE5" s="94"/>
      <c r="AF5" s="1"/>
      <c r="AG5" s="1"/>
      <c r="AH5" s="1"/>
      <c r="AI5" s="21" t="s">
        <v>38</v>
      </c>
      <c r="AJ5" s="21">
        <v>100</v>
      </c>
      <c r="AK5" s="21">
        <v>3730</v>
      </c>
      <c r="AL5" s="21">
        <v>3790</v>
      </c>
      <c r="AM5" s="29">
        <f t="shared" si="2"/>
        <v>379000</v>
      </c>
      <c r="AN5" s="25">
        <f t="shared" si="3"/>
        <v>1.6085790884718499E-2</v>
      </c>
      <c r="AO5" s="1"/>
    </row>
    <row r="6" spans="1:41" ht="18" customHeight="1" x14ac:dyDescent="0.2">
      <c r="A6" s="24"/>
      <c r="B6" s="30"/>
      <c r="C6" s="103" t="s">
        <v>48</v>
      </c>
      <c r="D6" s="104"/>
      <c r="E6" s="104"/>
      <c r="F6" s="104"/>
      <c r="G6" s="104"/>
      <c r="H6" s="104"/>
      <c r="I6" s="13">
        <v>1000000</v>
      </c>
      <c r="J6" s="17">
        <f t="shared" si="1"/>
        <v>0.38461538461538464</v>
      </c>
      <c r="K6" s="16"/>
      <c r="T6" s="89"/>
      <c r="U6" s="89"/>
      <c r="V6" s="89"/>
      <c r="W6" s="89"/>
      <c r="X6" s="89"/>
      <c r="Y6" s="89"/>
      <c r="Z6" s="89"/>
      <c r="AA6" s="92" t="s">
        <v>50</v>
      </c>
      <c r="AB6" s="93"/>
      <c r="AC6" s="93"/>
      <c r="AD6" s="93"/>
      <c r="AE6" s="94"/>
      <c r="AI6" s="21" t="s">
        <v>52</v>
      </c>
      <c r="AJ6" s="21">
        <v>100</v>
      </c>
      <c r="AK6" s="21">
        <v>835</v>
      </c>
      <c r="AL6" s="21">
        <v>695</v>
      </c>
      <c r="AM6" s="29">
        <f t="shared" si="2"/>
        <v>69500</v>
      </c>
      <c r="AN6" s="25">
        <f t="shared" si="3"/>
        <v>-0.16766467065868262</v>
      </c>
    </row>
    <row r="7" spans="1:41" ht="18" customHeight="1" x14ac:dyDescent="0.2">
      <c r="A7" s="24"/>
      <c r="C7" s="31"/>
      <c r="D7" s="31"/>
      <c r="E7" s="31"/>
      <c r="F7" s="31"/>
      <c r="G7" s="31"/>
      <c r="H7" s="31"/>
      <c r="I7" s="13"/>
      <c r="J7" s="17"/>
      <c r="K7" s="16"/>
      <c r="T7" s="95">
        <v>43161</v>
      </c>
      <c r="U7" s="88" t="s">
        <v>36</v>
      </c>
      <c r="V7" s="88" t="s">
        <v>55</v>
      </c>
      <c r="W7" s="88" t="s">
        <v>52</v>
      </c>
      <c r="X7" s="88">
        <v>1</v>
      </c>
      <c r="Y7" s="88">
        <v>835</v>
      </c>
      <c r="Z7" s="88" t="s">
        <v>56</v>
      </c>
      <c r="AA7" s="92" t="s">
        <v>57</v>
      </c>
      <c r="AB7" s="93"/>
      <c r="AC7" s="93"/>
      <c r="AD7" s="93"/>
      <c r="AE7" s="94"/>
      <c r="AI7" s="21" t="s">
        <v>58</v>
      </c>
      <c r="AJ7" s="21">
        <v>100</v>
      </c>
      <c r="AK7" s="21">
        <v>2260</v>
      </c>
      <c r="AL7" s="36">
        <v>2390</v>
      </c>
      <c r="AM7" s="29">
        <f t="shared" si="2"/>
        <v>239000</v>
      </c>
      <c r="AN7" s="25">
        <f t="shared" si="3"/>
        <v>5.7522123893805309E-2</v>
      </c>
    </row>
    <row r="8" spans="1:41" ht="18" customHeight="1" x14ac:dyDescent="0.2">
      <c r="A8" s="24"/>
      <c r="C8" s="31"/>
      <c r="D8" s="31"/>
      <c r="E8" s="31"/>
      <c r="F8" s="31"/>
      <c r="G8" s="31"/>
      <c r="H8" s="31"/>
      <c r="I8" s="13"/>
      <c r="J8" s="17"/>
      <c r="K8" s="16"/>
      <c r="T8" s="89"/>
      <c r="U8" s="89"/>
      <c r="V8" s="89"/>
      <c r="W8" s="89"/>
      <c r="X8" s="89"/>
      <c r="Y8" s="89"/>
      <c r="Z8" s="89"/>
      <c r="AA8" s="117" t="s">
        <v>62</v>
      </c>
      <c r="AB8" s="93"/>
      <c r="AC8" s="93"/>
      <c r="AD8" s="93"/>
      <c r="AE8" s="94"/>
      <c r="AI8" s="21" t="s">
        <v>63</v>
      </c>
      <c r="AJ8" s="21">
        <v>600</v>
      </c>
      <c r="AK8" s="21">
        <v>197</v>
      </c>
      <c r="AL8" s="36">
        <v>254</v>
      </c>
      <c r="AM8" s="29">
        <f t="shared" si="2"/>
        <v>152400</v>
      </c>
      <c r="AN8" s="25">
        <f t="shared" si="3"/>
        <v>0.28934010152284262</v>
      </c>
    </row>
    <row r="9" spans="1:41" ht="18" customHeight="1" x14ac:dyDescent="0.2">
      <c r="A9" s="33"/>
      <c r="B9" s="34"/>
      <c r="C9" s="102" t="s">
        <v>53</v>
      </c>
      <c r="D9" s="100"/>
      <c r="E9" s="100"/>
      <c r="F9" s="100"/>
      <c r="G9" s="100"/>
      <c r="H9" s="100"/>
      <c r="I9" s="13">
        <v>0</v>
      </c>
      <c r="J9" s="17">
        <f t="shared" ref="J9:J22" si="4">I9/$K$23</f>
        <v>0</v>
      </c>
      <c r="K9" s="35">
        <f>SUM(I4:I9)</f>
        <v>1000000</v>
      </c>
      <c r="T9" s="95">
        <v>43161</v>
      </c>
      <c r="U9" s="88" t="s">
        <v>67</v>
      </c>
      <c r="V9" s="88" t="s">
        <v>55</v>
      </c>
      <c r="W9" s="88" t="s">
        <v>38</v>
      </c>
      <c r="X9" s="88">
        <v>1</v>
      </c>
      <c r="Y9" s="88">
        <v>3730</v>
      </c>
      <c r="Z9" s="91" t="s">
        <v>40</v>
      </c>
      <c r="AA9" s="92" t="s">
        <v>70</v>
      </c>
      <c r="AB9" s="93"/>
      <c r="AC9" s="93"/>
      <c r="AD9" s="93"/>
      <c r="AE9" s="94"/>
      <c r="AI9" s="21" t="s">
        <v>71</v>
      </c>
      <c r="AJ9" s="21">
        <v>100</v>
      </c>
      <c r="AK9" s="21">
        <v>1300</v>
      </c>
      <c r="AL9" s="36">
        <v>1460</v>
      </c>
      <c r="AM9" s="29">
        <f t="shared" si="2"/>
        <v>146000</v>
      </c>
      <c r="AN9" s="25">
        <f t="shared" si="3"/>
        <v>0.12307692307692308</v>
      </c>
    </row>
    <row r="10" spans="1:41" ht="18" customHeight="1" x14ac:dyDescent="0.2">
      <c r="A10" s="37"/>
      <c r="B10" s="10" t="s">
        <v>59</v>
      </c>
      <c r="C10" s="11" t="s">
        <v>60</v>
      </c>
      <c r="D10" s="11" t="s">
        <v>61</v>
      </c>
      <c r="E10" s="11" t="s">
        <v>61</v>
      </c>
      <c r="F10" s="11">
        <v>0</v>
      </c>
      <c r="G10" s="11">
        <v>0</v>
      </c>
      <c r="H10" s="11" t="s">
        <v>61</v>
      </c>
      <c r="I10" s="11">
        <f>F10*G10</f>
        <v>0</v>
      </c>
      <c r="J10" s="17">
        <f t="shared" si="4"/>
        <v>0</v>
      </c>
      <c r="K10" s="18"/>
      <c r="T10" s="90"/>
      <c r="U10" s="90"/>
      <c r="V10" s="90"/>
      <c r="W10" s="90"/>
      <c r="X10" s="90"/>
      <c r="Y10" s="90"/>
      <c r="Z10" s="90"/>
      <c r="AA10" s="92" t="s">
        <v>72</v>
      </c>
      <c r="AB10" s="93"/>
      <c r="AC10" s="93"/>
      <c r="AD10" s="93"/>
      <c r="AE10" s="94"/>
      <c r="AI10" s="21" t="s">
        <v>73</v>
      </c>
      <c r="AJ10" s="21">
        <v>100</v>
      </c>
      <c r="AK10" s="21">
        <v>5650</v>
      </c>
      <c r="AL10" s="21">
        <v>5350</v>
      </c>
      <c r="AM10" s="29">
        <f t="shared" si="2"/>
        <v>535000</v>
      </c>
      <c r="AN10" s="25">
        <f t="shared" si="3"/>
        <v>-5.3097345132743362E-2</v>
      </c>
    </row>
    <row r="11" spans="1:41" ht="18" customHeight="1" x14ac:dyDescent="0.2">
      <c r="A11" s="24"/>
      <c r="C11" s="13" t="s">
        <v>66</v>
      </c>
      <c r="D11" s="13" t="s">
        <v>61</v>
      </c>
      <c r="E11" s="13" t="s">
        <v>61</v>
      </c>
      <c r="F11" s="13">
        <v>0</v>
      </c>
      <c r="G11" s="13">
        <v>0</v>
      </c>
      <c r="H11" s="13" t="s">
        <v>61</v>
      </c>
      <c r="I11" s="13">
        <f>F10*G10</f>
        <v>0</v>
      </c>
      <c r="J11" s="17">
        <f t="shared" si="4"/>
        <v>0</v>
      </c>
      <c r="K11" s="16"/>
      <c r="T11" s="89"/>
      <c r="U11" s="89"/>
      <c r="V11" s="89"/>
      <c r="W11" s="89"/>
      <c r="X11" s="89"/>
      <c r="Y11" s="89"/>
      <c r="Z11" s="89"/>
      <c r="AA11" s="40" t="s">
        <v>79</v>
      </c>
      <c r="AB11" s="41"/>
      <c r="AC11" s="41"/>
      <c r="AD11" s="41"/>
      <c r="AE11" s="41"/>
    </row>
    <row r="12" spans="1:41" ht="18" customHeight="1" x14ac:dyDescent="0.2">
      <c r="A12" s="24"/>
      <c r="C12" s="103" t="s">
        <v>48</v>
      </c>
      <c r="D12" s="104"/>
      <c r="E12" s="104"/>
      <c r="F12" s="104"/>
      <c r="G12" s="104"/>
      <c r="H12" s="104"/>
      <c r="I12" s="13">
        <f>500000-SUM(I10:I11)</f>
        <v>500000</v>
      </c>
      <c r="J12" s="17">
        <f t="shared" si="4"/>
        <v>0.19230769230769232</v>
      </c>
      <c r="K12" s="16"/>
      <c r="T12" s="95">
        <v>43161</v>
      </c>
      <c r="U12" s="88" t="s">
        <v>80</v>
      </c>
      <c r="V12" s="88" t="s">
        <v>55</v>
      </c>
      <c r="W12" s="88" t="s">
        <v>82</v>
      </c>
      <c r="X12" s="88">
        <v>1</v>
      </c>
      <c r="Y12" s="88">
        <v>2260</v>
      </c>
      <c r="Z12" s="88" t="s">
        <v>40</v>
      </c>
      <c r="AA12" s="96" t="s">
        <v>83</v>
      </c>
      <c r="AB12" s="97"/>
      <c r="AC12" s="97"/>
      <c r="AD12" s="97"/>
      <c r="AE12" s="98"/>
    </row>
    <row r="13" spans="1:41" ht="18" customHeight="1" x14ac:dyDescent="0.2">
      <c r="A13" s="33"/>
      <c r="B13" s="34"/>
      <c r="C13" s="102" t="s">
        <v>53</v>
      </c>
      <c r="D13" s="100"/>
      <c r="E13" s="100"/>
      <c r="F13" s="100"/>
      <c r="G13" s="100"/>
      <c r="H13" s="100"/>
      <c r="I13" s="38">
        <v>0</v>
      </c>
      <c r="J13" s="17">
        <f t="shared" si="4"/>
        <v>0</v>
      </c>
      <c r="K13" s="39">
        <f>SUM(I10:I13)</f>
        <v>500000</v>
      </c>
      <c r="T13" s="90"/>
      <c r="U13" s="90"/>
      <c r="V13" s="90"/>
      <c r="W13" s="90"/>
      <c r="X13" s="90"/>
      <c r="Y13" s="90"/>
      <c r="Z13" s="90"/>
      <c r="AA13" s="99"/>
      <c r="AB13" s="100"/>
      <c r="AC13" s="100"/>
      <c r="AD13" s="100"/>
      <c r="AE13" s="101"/>
    </row>
    <row r="14" spans="1:41" ht="18" customHeight="1" x14ac:dyDescent="0.2">
      <c r="A14" s="37"/>
      <c r="B14" s="10" t="s">
        <v>77</v>
      </c>
      <c r="C14" s="11" t="s">
        <v>78</v>
      </c>
      <c r="D14" s="11" t="s">
        <v>61</v>
      </c>
      <c r="E14" s="11" t="s">
        <v>61</v>
      </c>
      <c r="F14" s="11">
        <v>0</v>
      </c>
      <c r="G14" s="11">
        <v>0</v>
      </c>
      <c r="H14" s="11"/>
      <c r="I14" s="12">
        <f t="shared" ref="I14:I16" si="5">F14*G14</f>
        <v>0</v>
      </c>
      <c r="J14" s="17">
        <f t="shared" si="4"/>
        <v>0</v>
      </c>
      <c r="K14" s="42"/>
      <c r="T14" s="89"/>
      <c r="U14" s="89"/>
      <c r="V14" s="89"/>
      <c r="W14" s="89"/>
      <c r="X14" s="89"/>
      <c r="Y14" s="89"/>
      <c r="Z14" s="89"/>
      <c r="AA14" s="117" t="s">
        <v>89</v>
      </c>
      <c r="AB14" s="93"/>
      <c r="AC14" s="93"/>
      <c r="AD14" s="93"/>
      <c r="AE14" s="94"/>
    </row>
    <row r="15" spans="1:41" ht="18" customHeight="1" x14ac:dyDescent="0.2">
      <c r="A15" s="24"/>
      <c r="C15" s="13" t="s">
        <v>86</v>
      </c>
      <c r="D15" s="13" t="s">
        <v>61</v>
      </c>
      <c r="E15" s="13" t="s">
        <v>61</v>
      </c>
      <c r="F15" s="13">
        <v>0</v>
      </c>
      <c r="G15" s="11">
        <v>0</v>
      </c>
      <c r="H15" s="11"/>
      <c r="I15" s="14">
        <f t="shared" si="5"/>
        <v>0</v>
      </c>
      <c r="J15" s="17">
        <f t="shared" si="4"/>
        <v>0</v>
      </c>
      <c r="K15" s="48"/>
      <c r="L15" s="30"/>
      <c r="T15" s="43">
        <v>43161</v>
      </c>
      <c r="U15" s="19" t="s">
        <v>80</v>
      </c>
      <c r="V15" s="19" t="s">
        <v>81</v>
      </c>
      <c r="W15" s="19" t="s">
        <v>63</v>
      </c>
      <c r="X15" s="19">
        <v>4</v>
      </c>
      <c r="Y15" s="19">
        <v>197</v>
      </c>
      <c r="Z15" s="50">
        <f>((G43-Y15)/Y15)*100%</f>
        <v>0.28934010152284262</v>
      </c>
      <c r="AA15" s="92" t="s">
        <v>92</v>
      </c>
      <c r="AB15" s="93"/>
      <c r="AC15" s="93"/>
      <c r="AD15" s="93"/>
      <c r="AE15" s="94"/>
    </row>
    <row r="16" spans="1:41" ht="18" customHeight="1" x14ac:dyDescent="0.2">
      <c r="A16" s="24"/>
      <c r="C16" s="13"/>
      <c r="D16" s="13" t="s">
        <v>61</v>
      </c>
      <c r="E16" s="13" t="s">
        <v>61</v>
      </c>
      <c r="F16" s="13">
        <v>0</v>
      </c>
      <c r="G16" s="11">
        <v>0</v>
      </c>
      <c r="H16" s="11"/>
      <c r="I16" s="14">
        <f t="shared" si="5"/>
        <v>0</v>
      </c>
      <c r="J16" s="17">
        <f t="shared" si="4"/>
        <v>0</v>
      </c>
      <c r="K16" s="16"/>
      <c r="L16" s="30"/>
      <c r="M16" s="30"/>
      <c r="T16" s="43">
        <v>43161</v>
      </c>
      <c r="U16" s="19" t="s">
        <v>80</v>
      </c>
      <c r="V16" s="19" t="s">
        <v>55</v>
      </c>
      <c r="W16" s="19" t="s">
        <v>71</v>
      </c>
      <c r="X16" s="19">
        <v>1</v>
      </c>
      <c r="Y16" s="19">
        <v>1300</v>
      </c>
      <c r="Z16" s="19" t="s">
        <v>40</v>
      </c>
      <c r="AA16" s="117" t="s">
        <v>83</v>
      </c>
      <c r="AB16" s="93"/>
      <c r="AC16" s="93"/>
      <c r="AD16" s="93"/>
      <c r="AE16" s="94"/>
    </row>
    <row r="17" spans="1:31" ht="18" customHeight="1" x14ac:dyDescent="0.2">
      <c r="A17" s="24"/>
      <c r="C17" s="103" t="s">
        <v>48</v>
      </c>
      <c r="D17" s="104"/>
      <c r="E17" s="104"/>
      <c r="F17" s="104"/>
      <c r="G17" s="104"/>
      <c r="H17" s="104"/>
      <c r="I17" s="31">
        <f>600000-SUM(I14:I16)-I18</f>
        <v>600000</v>
      </c>
      <c r="J17" s="17">
        <f t="shared" si="4"/>
        <v>0.23076923076923078</v>
      </c>
      <c r="K17" s="16"/>
      <c r="T17" s="95">
        <v>43161</v>
      </c>
      <c r="U17" s="88" t="s">
        <v>96</v>
      </c>
      <c r="V17" s="88" t="s">
        <v>55</v>
      </c>
      <c r="W17" s="88" t="s">
        <v>73</v>
      </c>
      <c r="X17" s="88">
        <v>1</v>
      </c>
      <c r="Y17" s="88">
        <v>5650</v>
      </c>
      <c r="Z17" s="88" t="s">
        <v>61</v>
      </c>
      <c r="AA17" s="120" t="s">
        <v>98</v>
      </c>
      <c r="AB17" s="93"/>
      <c r="AC17" s="93"/>
      <c r="AD17" s="93"/>
      <c r="AE17" s="94"/>
    </row>
    <row r="18" spans="1:31" ht="18" customHeight="1" x14ac:dyDescent="0.2">
      <c r="A18" s="33"/>
      <c r="B18" s="34"/>
      <c r="C18" s="102" t="s">
        <v>53</v>
      </c>
      <c r="D18" s="100"/>
      <c r="E18" s="100"/>
      <c r="F18" s="100"/>
      <c r="G18" s="100"/>
      <c r="H18" s="100"/>
      <c r="I18" s="31">
        <v>0</v>
      </c>
      <c r="J18" s="17">
        <f t="shared" si="4"/>
        <v>0</v>
      </c>
      <c r="K18" s="35">
        <f>SUM(I14:I18)</f>
        <v>600000</v>
      </c>
      <c r="T18" s="89"/>
      <c r="U18" s="89"/>
      <c r="V18" s="89"/>
      <c r="W18" s="89"/>
      <c r="X18" s="89"/>
      <c r="Y18" s="89"/>
      <c r="Z18" s="89"/>
      <c r="AA18" s="119" t="s">
        <v>100</v>
      </c>
      <c r="AB18" s="93"/>
      <c r="AC18" s="93"/>
      <c r="AD18" s="93"/>
      <c r="AE18" s="94"/>
    </row>
    <row r="19" spans="1:31" ht="18" customHeight="1" x14ac:dyDescent="0.2">
      <c r="A19" s="37"/>
      <c r="B19" s="10" t="s">
        <v>36</v>
      </c>
      <c r="C19" s="11" t="s">
        <v>95</v>
      </c>
      <c r="D19" s="51" t="s">
        <v>40</v>
      </c>
      <c r="E19" s="51" t="s">
        <v>40</v>
      </c>
      <c r="F19" s="51">
        <v>0</v>
      </c>
      <c r="G19" s="51">
        <v>0</v>
      </c>
      <c r="H19" s="51" t="s">
        <v>40</v>
      </c>
      <c r="I19" s="51">
        <f t="shared" ref="I19:I20" si="6">F19*G19</f>
        <v>0</v>
      </c>
      <c r="J19" s="17">
        <f t="shared" si="4"/>
        <v>0</v>
      </c>
      <c r="K19" s="18"/>
    </row>
    <row r="20" spans="1:31" ht="18" customHeight="1" x14ac:dyDescent="0.2">
      <c r="A20" s="24"/>
      <c r="C20" s="13" t="s">
        <v>44</v>
      </c>
      <c r="D20" s="31" t="s">
        <v>40</v>
      </c>
      <c r="E20" s="31" t="s">
        <v>40</v>
      </c>
      <c r="F20" s="31">
        <v>0</v>
      </c>
      <c r="G20" s="31">
        <v>0</v>
      </c>
      <c r="H20" s="31" t="s">
        <v>40</v>
      </c>
      <c r="I20" s="31">
        <f t="shared" si="6"/>
        <v>0</v>
      </c>
      <c r="J20" s="17">
        <f t="shared" si="4"/>
        <v>0</v>
      </c>
      <c r="K20" s="16"/>
    </row>
    <row r="21" spans="1:31" ht="18" customHeight="1" x14ac:dyDescent="0.2">
      <c r="A21" s="24"/>
      <c r="C21" s="103" t="s">
        <v>48</v>
      </c>
      <c r="D21" s="104"/>
      <c r="E21" s="104"/>
      <c r="F21" s="104"/>
      <c r="G21" s="104"/>
      <c r="H21" s="104"/>
      <c r="I21" s="13">
        <f>500000-SUM(I19:I20)</f>
        <v>500000</v>
      </c>
      <c r="J21" s="17">
        <f t="shared" si="4"/>
        <v>0.19230769230769232</v>
      </c>
    </row>
    <row r="22" spans="1:31" ht="18" customHeight="1" x14ac:dyDescent="0.2">
      <c r="A22" s="33"/>
      <c r="B22" s="34"/>
      <c r="C22" s="102" t="s">
        <v>53</v>
      </c>
      <c r="D22" s="100"/>
      <c r="E22" s="100"/>
      <c r="F22" s="100"/>
      <c r="G22" s="100"/>
      <c r="H22" s="100"/>
      <c r="I22" s="38">
        <v>0</v>
      </c>
      <c r="J22" s="17">
        <f t="shared" si="4"/>
        <v>0</v>
      </c>
      <c r="K22" s="48">
        <f>SUM(I19:I22)</f>
        <v>500000</v>
      </c>
    </row>
    <row r="23" spans="1:31" ht="18" customHeight="1" x14ac:dyDescent="0.2">
      <c r="A23" s="34"/>
      <c r="B23" s="34"/>
      <c r="C23" s="34"/>
      <c r="D23" s="34"/>
      <c r="E23" s="34"/>
      <c r="F23" s="52"/>
      <c r="G23" s="52"/>
      <c r="H23" s="52"/>
      <c r="I23" s="52"/>
      <c r="J23" s="53">
        <f t="shared" ref="J23:K23" si="7">SUM(J4:J22)</f>
        <v>1</v>
      </c>
      <c r="K23" s="54">
        <f t="shared" si="7"/>
        <v>2600000</v>
      </c>
    </row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/>
    <row r="29" spans="1:31" ht="18" customHeight="1" x14ac:dyDescent="0.2"/>
    <row r="30" spans="1:31" ht="18" customHeight="1" x14ac:dyDescent="0.2">
      <c r="A30" s="106" t="s">
        <v>104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31" ht="18" customHeight="1" x14ac:dyDescent="0.25">
      <c r="A31" s="105" t="s">
        <v>1</v>
      </c>
      <c r="B31" s="105" t="s">
        <v>2</v>
      </c>
      <c r="C31" s="105" t="s">
        <v>3</v>
      </c>
      <c r="D31" s="105" t="s">
        <v>4</v>
      </c>
      <c r="E31" s="105" t="s">
        <v>5</v>
      </c>
      <c r="F31" s="2" t="s">
        <v>6</v>
      </c>
      <c r="G31" s="55">
        <v>42782</v>
      </c>
      <c r="H31" s="2" t="s">
        <v>8</v>
      </c>
      <c r="I31" s="2" t="s">
        <v>9</v>
      </c>
      <c r="J31" s="3" t="s">
        <v>2</v>
      </c>
    </row>
    <row r="32" spans="1:31" ht="18" customHeight="1" x14ac:dyDescent="0.25">
      <c r="A32" s="89"/>
      <c r="B32" s="89"/>
      <c r="C32" s="89"/>
      <c r="D32" s="89"/>
      <c r="E32" s="89"/>
      <c r="F32" s="4" t="s">
        <v>13</v>
      </c>
      <c r="G32" s="4" t="s">
        <v>105</v>
      </c>
      <c r="H32" s="4" t="s">
        <v>16</v>
      </c>
      <c r="I32" s="4" t="s">
        <v>17</v>
      </c>
      <c r="J32" s="56" t="s">
        <v>18</v>
      </c>
    </row>
    <row r="33" spans="1:18" ht="18" customHeight="1" x14ac:dyDescent="0.2">
      <c r="A33" s="9" t="s">
        <v>33</v>
      </c>
      <c r="B33" s="10" t="s">
        <v>34</v>
      </c>
      <c r="C33" s="11" t="s">
        <v>35</v>
      </c>
      <c r="D33" s="11" t="s">
        <v>107</v>
      </c>
      <c r="E33" s="12"/>
      <c r="F33" s="11">
        <v>100</v>
      </c>
      <c r="G33" s="11">
        <v>5350</v>
      </c>
      <c r="H33" s="12">
        <f t="shared" ref="H33:H34" si="8">F33*G33</f>
        <v>535000</v>
      </c>
      <c r="I33" s="17">
        <f t="shared" ref="I33:I51" si="9">H33/$K$23</f>
        <v>0.20576923076923076</v>
      </c>
      <c r="J33" s="18"/>
    </row>
    <row r="34" spans="1:18" ht="18" customHeight="1" x14ac:dyDescent="0.2">
      <c r="A34" s="24"/>
      <c r="C34" s="13" t="s">
        <v>44</v>
      </c>
      <c r="D34" s="14"/>
      <c r="E34" s="14"/>
      <c r="F34" s="13"/>
      <c r="G34" s="13"/>
      <c r="H34" s="12">
        <f t="shared" si="8"/>
        <v>0</v>
      </c>
      <c r="I34" s="17">
        <f t="shared" si="9"/>
        <v>0</v>
      </c>
      <c r="J34" s="16"/>
    </row>
    <row r="35" spans="1:18" ht="18" customHeight="1" x14ac:dyDescent="0.2">
      <c r="A35" s="24"/>
      <c r="C35" s="103" t="s">
        <v>48</v>
      </c>
      <c r="D35" s="104"/>
      <c r="E35" s="104"/>
      <c r="F35" s="104"/>
      <c r="G35" s="104"/>
      <c r="H35" s="13">
        <v>433983</v>
      </c>
      <c r="I35" s="17">
        <f t="shared" si="9"/>
        <v>0.16691653846153845</v>
      </c>
      <c r="J35" s="16"/>
    </row>
    <row r="36" spans="1:18" ht="18" customHeight="1" x14ac:dyDescent="0.2">
      <c r="A36" s="33"/>
      <c r="B36" s="34"/>
      <c r="C36" s="102" t="s">
        <v>53</v>
      </c>
      <c r="D36" s="100"/>
      <c r="E36" s="100"/>
      <c r="F36" s="100"/>
      <c r="G36" s="100"/>
      <c r="H36" s="57"/>
      <c r="I36" s="17">
        <f t="shared" si="9"/>
        <v>0</v>
      </c>
      <c r="J36" s="35">
        <f>SUM(H33:H35)</f>
        <v>968983</v>
      </c>
    </row>
    <row r="37" spans="1:18" ht="18" customHeight="1" x14ac:dyDescent="0.25">
      <c r="A37" s="37"/>
      <c r="B37" s="10" t="s">
        <v>59</v>
      </c>
      <c r="C37" s="11" t="s">
        <v>60</v>
      </c>
      <c r="D37" s="11" t="s">
        <v>108</v>
      </c>
      <c r="E37" s="11" t="s">
        <v>109</v>
      </c>
      <c r="F37" s="11">
        <v>100</v>
      </c>
      <c r="G37" s="11">
        <v>3790</v>
      </c>
      <c r="H37" s="11">
        <f t="shared" ref="H37:H39" si="10">F37*G37</f>
        <v>379000</v>
      </c>
      <c r="I37" s="17">
        <f t="shared" si="9"/>
        <v>0.14576923076923076</v>
      </c>
      <c r="J37" s="18"/>
      <c r="L37" s="58"/>
      <c r="M37" s="59"/>
      <c r="N37" s="59"/>
      <c r="O37" s="59"/>
      <c r="P37" s="59"/>
      <c r="Q37" s="59"/>
      <c r="R37" s="58"/>
    </row>
    <row r="38" spans="1:18" ht="18" customHeight="1" x14ac:dyDescent="0.25">
      <c r="A38" s="24"/>
      <c r="C38" s="13" t="s">
        <v>66</v>
      </c>
      <c r="D38" s="13" t="s">
        <v>61</v>
      </c>
      <c r="E38" s="13" t="s">
        <v>61</v>
      </c>
      <c r="F38" s="13">
        <v>0</v>
      </c>
      <c r="G38" s="13">
        <v>0</v>
      </c>
      <c r="H38" s="13">
        <f t="shared" si="10"/>
        <v>0</v>
      </c>
      <c r="I38" s="17">
        <f t="shared" si="9"/>
        <v>0</v>
      </c>
      <c r="J38" s="16"/>
      <c r="L38" s="60"/>
      <c r="M38" s="61" t="s">
        <v>111</v>
      </c>
      <c r="N38" s="62"/>
      <c r="O38" s="58"/>
      <c r="P38" s="58"/>
      <c r="Q38" s="60"/>
      <c r="R38" s="58"/>
    </row>
    <row r="39" spans="1:18" ht="18" customHeight="1" x14ac:dyDescent="0.25">
      <c r="A39" s="24"/>
      <c r="D39" s="13"/>
      <c r="E39" s="13"/>
      <c r="F39" s="13"/>
      <c r="G39" s="13"/>
      <c r="H39" s="13">
        <f t="shared" si="10"/>
        <v>0</v>
      </c>
      <c r="I39" s="17">
        <f t="shared" si="9"/>
        <v>0</v>
      </c>
      <c r="J39" s="16"/>
      <c r="L39" s="60"/>
      <c r="M39" s="108" t="s">
        <v>112</v>
      </c>
      <c r="N39" s="104"/>
      <c r="O39" s="104"/>
      <c r="P39" s="104"/>
      <c r="Q39" s="60"/>
      <c r="R39" s="58"/>
    </row>
    <row r="40" spans="1:18" ht="18" customHeight="1" x14ac:dyDescent="0.25">
      <c r="A40" s="24"/>
      <c r="C40" s="103" t="s">
        <v>48</v>
      </c>
      <c r="D40" s="104"/>
      <c r="E40" s="104"/>
      <c r="F40" s="104"/>
      <c r="G40" s="104"/>
      <c r="H40" s="13">
        <v>122036</v>
      </c>
      <c r="I40" s="17">
        <f t="shared" si="9"/>
        <v>4.6936923076923077E-2</v>
      </c>
      <c r="J40" s="16"/>
      <c r="L40" s="60"/>
      <c r="M40" s="104"/>
      <c r="N40" s="104"/>
      <c r="O40" s="104"/>
      <c r="P40" s="104"/>
      <c r="Q40" s="60"/>
      <c r="R40" s="58"/>
    </row>
    <row r="41" spans="1:18" ht="18" customHeight="1" x14ac:dyDescent="0.25">
      <c r="A41" s="33"/>
      <c r="B41" s="34"/>
      <c r="C41" s="102" t="s">
        <v>53</v>
      </c>
      <c r="D41" s="100"/>
      <c r="E41" s="100"/>
      <c r="F41" s="100"/>
      <c r="G41" s="100"/>
      <c r="H41" s="38"/>
      <c r="I41" s="17">
        <f t="shared" si="9"/>
        <v>0</v>
      </c>
      <c r="J41" s="35">
        <f>SUM(H37:H40)</f>
        <v>501036</v>
      </c>
      <c r="L41" s="60"/>
      <c r="M41" s="104"/>
      <c r="N41" s="104"/>
      <c r="O41" s="104"/>
      <c r="P41" s="104"/>
      <c r="Q41" s="60"/>
      <c r="R41" s="58"/>
    </row>
    <row r="42" spans="1:18" ht="18" customHeight="1" x14ac:dyDescent="0.25">
      <c r="A42" s="37"/>
      <c r="B42" s="10" t="s">
        <v>77</v>
      </c>
      <c r="C42" s="11" t="s">
        <v>78</v>
      </c>
      <c r="D42" s="11" t="s">
        <v>113</v>
      </c>
      <c r="E42" s="11" t="s">
        <v>58</v>
      </c>
      <c r="F42" s="11">
        <v>100</v>
      </c>
      <c r="G42" s="11">
        <v>2390</v>
      </c>
      <c r="H42" s="12">
        <f t="shared" ref="H42:H44" si="11">F42*G42</f>
        <v>239000</v>
      </c>
      <c r="I42" s="17">
        <f t="shared" si="9"/>
        <v>9.1923076923076927E-2</v>
      </c>
      <c r="J42" s="18"/>
      <c r="L42" s="60"/>
      <c r="M42" s="104"/>
      <c r="N42" s="104"/>
      <c r="O42" s="104"/>
      <c r="P42" s="104"/>
      <c r="Q42" s="60"/>
      <c r="R42" s="58"/>
    </row>
    <row r="43" spans="1:18" ht="18" customHeight="1" x14ac:dyDescent="0.25">
      <c r="A43" s="24"/>
      <c r="C43" s="13" t="s">
        <v>86</v>
      </c>
      <c r="D43" s="13" t="s">
        <v>114</v>
      </c>
      <c r="E43" s="13" t="s">
        <v>63</v>
      </c>
      <c r="F43" s="13">
        <v>600</v>
      </c>
      <c r="G43" s="13">
        <v>254</v>
      </c>
      <c r="H43" s="12">
        <f t="shared" si="11"/>
        <v>152400</v>
      </c>
      <c r="I43" s="17">
        <f t="shared" si="9"/>
        <v>5.8615384615384618E-2</v>
      </c>
      <c r="J43" s="16"/>
      <c r="L43" s="60"/>
      <c r="M43" s="58"/>
      <c r="N43" s="58"/>
      <c r="O43" s="58"/>
      <c r="P43" s="58"/>
      <c r="Q43" s="60"/>
      <c r="R43" s="58"/>
    </row>
    <row r="44" spans="1:18" ht="18" customHeight="1" x14ac:dyDescent="0.25">
      <c r="A44" s="24"/>
      <c r="C44" s="13"/>
      <c r="D44" s="13" t="s">
        <v>115</v>
      </c>
      <c r="E44" s="13" t="s">
        <v>71</v>
      </c>
      <c r="F44" s="13">
        <v>100</v>
      </c>
      <c r="G44" s="13">
        <v>1460</v>
      </c>
      <c r="H44" s="12">
        <f t="shared" si="11"/>
        <v>146000</v>
      </c>
      <c r="I44" s="17">
        <f t="shared" si="9"/>
        <v>5.6153846153846151E-2</v>
      </c>
      <c r="J44" s="16"/>
      <c r="L44" s="60"/>
      <c r="M44" s="58"/>
      <c r="N44" s="58"/>
      <c r="O44" s="58"/>
      <c r="P44" s="58"/>
      <c r="Q44" s="60"/>
      <c r="R44" s="58"/>
    </row>
    <row r="45" spans="1:18" ht="18" customHeight="1" x14ac:dyDescent="0.25">
      <c r="A45" s="24"/>
      <c r="C45" s="103" t="s">
        <v>48</v>
      </c>
      <c r="D45" s="104"/>
      <c r="E45" s="104"/>
      <c r="F45" s="104"/>
      <c r="G45" s="104"/>
      <c r="H45" s="13">
        <v>169878</v>
      </c>
      <c r="I45" s="17">
        <f t="shared" si="9"/>
        <v>6.5337692307692305E-2</v>
      </c>
      <c r="J45" s="16"/>
      <c r="L45" s="60"/>
      <c r="M45" s="58"/>
      <c r="N45" s="58"/>
      <c r="O45" s="58"/>
      <c r="P45" s="58"/>
      <c r="Q45" s="60"/>
      <c r="R45" s="58"/>
    </row>
    <row r="46" spans="1:18" ht="18" customHeight="1" x14ac:dyDescent="0.25">
      <c r="A46" s="33"/>
      <c r="B46" s="34"/>
      <c r="C46" s="102" t="s">
        <v>53</v>
      </c>
      <c r="D46" s="100"/>
      <c r="E46" s="100"/>
      <c r="F46" s="100"/>
      <c r="G46" s="100"/>
      <c r="H46" s="38">
        <v>293</v>
      </c>
      <c r="I46" s="17">
        <f t="shared" si="9"/>
        <v>1.1269230769230769E-4</v>
      </c>
      <c r="J46" s="35">
        <f>SUM(H42:H45)</f>
        <v>707278</v>
      </c>
      <c r="L46" s="60"/>
      <c r="M46" s="64" t="s">
        <v>118</v>
      </c>
      <c r="N46" s="62"/>
      <c r="O46" s="62"/>
      <c r="P46" s="58"/>
      <c r="Q46" s="60"/>
      <c r="R46" s="58"/>
    </row>
    <row r="47" spans="1:18" ht="18" customHeight="1" x14ac:dyDescent="0.25">
      <c r="A47" s="37"/>
      <c r="B47" s="10" t="s">
        <v>36</v>
      </c>
      <c r="C47" s="11" t="s">
        <v>60</v>
      </c>
      <c r="D47" s="11" t="s">
        <v>117</v>
      </c>
      <c r="E47" s="11" t="s">
        <v>109</v>
      </c>
      <c r="F47" s="11">
        <v>100</v>
      </c>
      <c r="G47" s="11">
        <v>3790</v>
      </c>
      <c r="H47" s="12">
        <f>F47*G47</f>
        <v>379000</v>
      </c>
      <c r="I47" s="17">
        <f t="shared" si="9"/>
        <v>0.14576923076923076</v>
      </c>
      <c r="J47" s="18"/>
      <c r="L47" s="60"/>
      <c r="M47" s="65"/>
      <c r="N47" s="58"/>
      <c r="O47" s="58"/>
      <c r="P47" s="58"/>
      <c r="Q47" s="60"/>
      <c r="R47" s="58"/>
    </row>
    <row r="48" spans="1:18" ht="18" customHeight="1" x14ac:dyDescent="0.25">
      <c r="A48" s="24"/>
      <c r="B48" s="30"/>
      <c r="C48" s="13" t="s">
        <v>60</v>
      </c>
      <c r="D48" s="13" t="s">
        <v>119</v>
      </c>
      <c r="E48" s="13" t="s">
        <v>52</v>
      </c>
      <c r="F48" s="13">
        <v>100</v>
      </c>
      <c r="G48" s="13">
        <v>695</v>
      </c>
      <c r="H48" s="11">
        <f>G48*F48</f>
        <v>69500</v>
      </c>
      <c r="I48" s="17">
        <f t="shared" si="9"/>
        <v>2.6730769230769232E-2</v>
      </c>
      <c r="J48" s="16"/>
      <c r="L48" s="60"/>
      <c r="M48" s="66">
        <f>J52-'Feb 16'!J50</f>
        <v>80633</v>
      </c>
      <c r="N48" s="109" t="s">
        <v>120</v>
      </c>
      <c r="O48" s="107">
        <f>M48/M49</f>
        <v>3.1170571251079023E-2</v>
      </c>
      <c r="P48" s="58"/>
      <c r="Q48" s="60"/>
      <c r="R48" s="58"/>
    </row>
    <row r="49" spans="1:22" ht="18" customHeight="1" x14ac:dyDescent="0.25">
      <c r="A49" s="24"/>
      <c r="C49" s="13" t="s">
        <v>44</v>
      </c>
      <c r="D49" s="13" t="s">
        <v>40</v>
      </c>
      <c r="E49" s="13" t="s">
        <v>121</v>
      </c>
      <c r="F49" s="13"/>
      <c r="G49" s="13"/>
      <c r="H49" s="13">
        <f>F49*G49</f>
        <v>0</v>
      </c>
      <c r="I49" s="17">
        <f t="shared" si="9"/>
        <v>0</v>
      </c>
      <c r="J49" s="16"/>
      <c r="L49" s="60"/>
      <c r="M49" s="66">
        <f>'Feb 16'!J50</f>
        <v>2586831</v>
      </c>
      <c r="N49" s="100"/>
      <c r="O49" s="100"/>
      <c r="P49" s="59"/>
      <c r="Q49" s="67"/>
      <c r="R49" s="58"/>
    </row>
    <row r="50" spans="1:22" ht="18" customHeight="1" x14ac:dyDescent="0.25">
      <c r="A50" s="24"/>
      <c r="C50" s="103" t="s">
        <v>122</v>
      </c>
      <c r="D50" s="104"/>
      <c r="E50" s="104"/>
      <c r="F50" s="104"/>
      <c r="G50" s="104"/>
      <c r="H50" s="13">
        <v>41667</v>
      </c>
      <c r="I50" s="17">
        <f t="shared" si="9"/>
        <v>1.6025769230769232E-2</v>
      </c>
      <c r="J50" s="16"/>
      <c r="L50" s="58"/>
      <c r="M50" s="68" t="s">
        <v>123</v>
      </c>
      <c r="N50" s="69">
        <f>'Feb 16'!J50</f>
        <v>2586831</v>
      </c>
      <c r="O50" s="58"/>
      <c r="P50" s="58"/>
      <c r="Q50" s="58"/>
      <c r="R50" s="58"/>
    </row>
    <row r="51" spans="1:22" ht="18" customHeight="1" x14ac:dyDescent="0.25">
      <c r="A51" s="33"/>
      <c r="B51" s="34"/>
      <c r="C51" s="102" t="s">
        <v>53</v>
      </c>
      <c r="D51" s="100"/>
      <c r="E51" s="100"/>
      <c r="F51" s="100"/>
      <c r="G51" s="100"/>
      <c r="H51" s="38"/>
      <c r="I51" s="17">
        <f t="shared" si="9"/>
        <v>0</v>
      </c>
      <c r="J51" s="35">
        <f>SUM(H47:H50)</f>
        <v>490167</v>
      </c>
      <c r="L51" s="58"/>
      <c r="M51" s="58" t="s">
        <v>125</v>
      </c>
      <c r="N51" s="72">
        <f>((J52-N50)/N50)*100</f>
        <v>3.1170571251079022</v>
      </c>
      <c r="O51" s="58"/>
      <c r="P51" s="58"/>
      <c r="Q51" s="58"/>
      <c r="R51" s="58"/>
    </row>
    <row r="52" spans="1:22" ht="17.25" customHeight="1" x14ac:dyDescent="0.2">
      <c r="A52" s="34"/>
      <c r="B52" s="34"/>
      <c r="C52" s="34"/>
      <c r="D52" s="34"/>
      <c r="E52" s="34"/>
      <c r="F52" s="52"/>
      <c r="G52" s="52"/>
      <c r="H52" s="52"/>
      <c r="I52" s="53">
        <f t="shared" ref="I52:J52" si="12">SUM(I33:I51)</f>
        <v>1.0260603846153846</v>
      </c>
      <c r="J52" s="54">
        <f t="shared" si="12"/>
        <v>2667464</v>
      </c>
      <c r="L52" s="34"/>
      <c r="M52" s="34"/>
      <c r="N52" s="34"/>
      <c r="O52" s="34"/>
      <c r="P52" s="34"/>
      <c r="Q52" s="52"/>
      <c r="R52" s="52"/>
      <c r="S52" s="52"/>
      <c r="T52" s="52"/>
      <c r="U52" s="53"/>
      <c r="V52" s="54"/>
    </row>
    <row r="53" spans="1:22" ht="17.25" customHeight="1" x14ac:dyDescent="0.2"/>
    <row r="54" spans="1:22" ht="17.25" customHeight="1" x14ac:dyDescent="0.2">
      <c r="A54" s="106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22" ht="12.75" x14ac:dyDescent="0.2">
      <c r="A55" s="30"/>
    </row>
    <row r="56" spans="1:22" ht="12.75" x14ac:dyDescent="0.2">
      <c r="A56" s="30"/>
      <c r="B56" s="30"/>
      <c r="C56" s="30"/>
      <c r="D56" s="30"/>
      <c r="E56" s="30"/>
      <c r="F56" s="30"/>
      <c r="G56" s="30"/>
      <c r="H56" s="106"/>
      <c r="I56" s="104"/>
      <c r="J56" s="104"/>
      <c r="K56" s="104"/>
    </row>
    <row r="57" spans="1:22" ht="12.75" x14ac:dyDescent="0.2">
      <c r="A57" s="73"/>
      <c r="B57" s="30"/>
      <c r="C57" s="30"/>
      <c r="D57" s="30"/>
      <c r="E57" s="30"/>
      <c r="F57" s="30"/>
      <c r="G57" s="30"/>
      <c r="H57" s="115"/>
      <c r="I57" s="104"/>
      <c r="J57" s="104"/>
      <c r="K57" s="104"/>
    </row>
    <row r="58" spans="1:22" ht="14.25" x14ac:dyDescent="0.2">
      <c r="H58" s="41"/>
    </row>
  </sheetData>
  <mergeCells count="87">
    <mergeCell ref="AA17:AE17"/>
    <mergeCell ref="Z12:Z14"/>
    <mergeCell ref="AA16:AE16"/>
    <mergeCell ref="AA8:AE8"/>
    <mergeCell ref="O48:O49"/>
    <mergeCell ref="N48:N49"/>
    <mergeCell ref="M39:P42"/>
    <mergeCell ref="AA18:AE18"/>
    <mergeCell ref="X17:X18"/>
    <mergeCell ref="W17:W18"/>
    <mergeCell ref="Z17:Z18"/>
    <mergeCell ref="U17:U18"/>
    <mergeCell ref="T17:T18"/>
    <mergeCell ref="V17:V18"/>
    <mergeCell ref="Y17:Y18"/>
    <mergeCell ref="AA9:AE9"/>
    <mergeCell ref="AA10:AE10"/>
    <mergeCell ref="AA15:AE15"/>
    <mergeCell ref="AA14:AE14"/>
    <mergeCell ref="Y4:Y6"/>
    <mergeCell ref="Z4:Z6"/>
    <mergeCell ref="AA6:AE6"/>
    <mergeCell ref="AA7:AE7"/>
    <mergeCell ref="AA5:AE5"/>
    <mergeCell ref="AA3:AE3"/>
    <mergeCell ref="AI2:AN2"/>
    <mergeCell ref="AI1:AN1"/>
    <mergeCell ref="T1:AE1"/>
    <mergeCell ref="T2:AE2"/>
    <mergeCell ref="X7:X8"/>
    <mergeCell ref="Y12:Y14"/>
    <mergeCell ref="W12:W14"/>
    <mergeCell ref="T12:T14"/>
    <mergeCell ref="X12:X14"/>
    <mergeCell ref="C36:G36"/>
    <mergeCell ref="C35:G35"/>
    <mergeCell ref="C40:G40"/>
    <mergeCell ref="C41:G41"/>
    <mergeCell ref="C50:G50"/>
    <mergeCell ref="A1:K1"/>
    <mergeCell ref="C17:H17"/>
    <mergeCell ref="C18:H18"/>
    <mergeCell ref="A30:J30"/>
    <mergeCell ref="E31:E32"/>
    <mergeCell ref="D31:D32"/>
    <mergeCell ref="A31:A32"/>
    <mergeCell ref="B31:B32"/>
    <mergeCell ref="E2:E3"/>
    <mergeCell ref="C31:C32"/>
    <mergeCell ref="C21:H21"/>
    <mergeCell ref="C22:H22"/>
    <mergeCell ref="C2:C3"/>
    <mergeCell ref="D2:D3"/>
    <mergeCell ref="A2:A3"/>
    <mergeCell ref="H56:K56"/>
    <mergeCell ref="A54:K54"/>
    <mergeCell ref="H57:K57"/>
    <mergeCell ref="C46:G46"/>
    <mergeCell ref="C45:G45"/>
    <mergeCell ref="C51:G51"/>
    <mergeCell ref="AA4:AE4"/>
    <mergeCell ref="C6:H6"/>
    <mergeCell ref="AA12:AE13"/>
    <mergeCell ref="W7:W8"/>
    <mergeCell ref="V7:V8"/>
    <mergeCell ref="Z7:Z8"/>
    <mergeCell ref="U9:U11"/>
    <mergeCell ref="Y9:Y11"/>
    <mergeCell ref="Z9:Z11"/>
    <mergeCell ref="W9:W11"/>
    <mergeCell ref="X9:X11"/>
    <mergeCell ref="V9:V11"/>
    <mergeCell ref="U12:U14"/>
    <mergeCell ref="V12:V14"/>
    <mergeCell ref="X4:X6"/>
    <mergeCell ref="Y7:Y8"/>
    <mergeCell ref="V4:V6"/>
    <mergeCell ref="W4:W6"/>
    <mergeCell ref="B2:B3"/>
    <mergeCell ref="C13:H13"/>
    <mergeCell ref="C12:H12"/>
    <mergeCell ref="C9:H9"/>
    <mergeCell ref="T4:T6"/>
    <mergeCell ref="T7:T8"/>
    <mergeCell ref="T9:T11"/>
    <mergeCell ref="U4:U6"/>
    <mergeCell ref="U7:U8"/>
  </mergeCells>
  <conditionalFormatting sqref="A1:K1">
    <cfRule type="notContainsBlanks" dxfId="2" priority="1">
      <formula>LEN(TRIM(A1))&gt;0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workbookViewId="0"/>
  </sheetViews>
  <sheetFormatPr defaultColWidth="14.42578125" defaultRowHeight="15.75" customHeight="1" x14ac:dyDescent="0.2"/>
  <cols>
    <col min="2" max="2" width="19.28515625" customWidth="1"/>
    <col min="3" max="3" width="24.140625" customWidth="1"/>
    <col min="4" max="4" width="27.42578125" customWidth="1"/>
    <col min="13" max="13" width="16.7109375" customWidth="1"/>
    <col min="15" max="15" width="14.7109375" customWidth="1"/>
  </cols>
  <sheetData>
    <row r="1" spans="1:41" ht="18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T1" s="111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  <c r="AI1" s="113"/>
      <c r="AJ1" s="104"/>
      <c r="AK1" s="104"/>
      <c r="AL1" s="104"/>
      <c r="AM1" s="104"/>
      <c r="AN1" s="104"/>
    </row>
    <row r="2" spans="1:41" ht="18" customHeight="1" x14ac:dyDescent="0.25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3" t="s">
        <v>10</v>
      </c>
      <c r="T2" s="111" t="s">
        <v>11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I2" s="112" t="s">
        <v>12</v>
      </c>
      <c r="AJ2" s="93"/>
      <c r="AK2" s="93"/>
      <c r="AL2" s="93"/>
      <c r="AM2" s="93"/>
      <c r="AN2" s="94"/>
    </row>
    <row r="3" spans="1:41" ht="18" customHeight="1" x14ac:dyDescent="0.25">
      <c r="A3" s="89"/>
      <c r="B3" s="89"/>
      <c r="C3" s="89"/>
      <c r="D3" s="89"/>
      <c r="E3" s="89"/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6" t="s">
        <v>18</v>
      </c>
      <c r="T3" s="7" t="s">
        <v>15</v>
      </c>
      <c r="U3" s="7" t="s">
        <v>19</v>
      </c>
      <c r="V3" s="7" t="s">
        <v>21</v>
      </c>
      <c r="W3" s="7" t="s">
        <v>22</v>
      </c>
      <c r="X3" s="7" t="s">
        <v>23</v>
      </c>
      <c r="Y3" s="7" t="s">
        <v>25</v>
      </c>
      <c r="Z3" s="7" t="s">
        <v>26</v>
      </c>
      <c r="AA3" s="111" t="s">
        <v>27</v>
      </c>
      <c r="AB3" s="93"/>
      <c r="AC3" s="93"/>
      <c r="AD3" s="93"/>
      <c r="AE3" s="94"/>
      <c r="AF3" s="1"/>
      <c r="AG3" s="1"/>
      <c r="AH3" s="1"/>
      <c r="AI3" s="8" t="s">
        <v>22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1"/>
    </row>
    <row r="4" spans="1:41" ht="18" customHeight="1" x14ac:dyDescent="0.2">
      <c r="A4" s="9" t="s">
        <v>33</v>
      </c>
      <c r="B4" s="10" t="s">
        <v>34</v>
      </c>
      <c r="C4" s="11" t="s">
        <v>35</v>
      </c>
      <c r="D4" s="12"/>
      <c r="E4" s="12"/>
      <c r="F4" s="11">
        <v>0</v>
      </c>
      <c r="G4" s="11">
        <v>0</v>
      </c>
      <c r="H4" s="12"/>
      <c r="I4" s="14">
        <f t="shared" ref="I4:I5" si="0">F4*G4</f>
        <v>0</v>
      </c>
      <c r="J4" s="17">
        <f t="shared" ref="J4:J6" si="1">I4/$K$23</f>
        <v>0</v>
      </c>
      <c r="K4" s="18"/>
      <c r="T4" s="95">
        <v>43175</v>
      </c>
      <c r="U4" s="110" t="s">
        <v>36</v>
      </c>
      <c r="V4" s="88" t="s">
        <v>39</v>
      </c>
      <c r="W4" s="88" t="s">
        <v>38</v>
      </c>
      <c r="X4" s="88">
        <v>1</v>
      </c>
      <c r="Y4" s="88">
        <v>3740</v>
      </c>
      <c r="Z4" s="88" t="s">
        <v>40</v>
      </c>
      <c r="AA4" s="117" t="s">
        <v>127</v>
      </c>
      <c r="AB4" s="93"/>
      <c r="AC4" s="93"/>
      <c r="AD4" s="93"/>
      <c r="AE4" s="94"/>
      <c r="AF4" s="1"/>
      <c r="AG4" s="1"/>
      <c r="AH4" s="1"/>
      <c r="AI4" s="19" t="s">
        <v>38</v>
      </c>
      <c r="AJ4" s="19">
        <v>100</v>
      </c>
      <c r="AK4" s="19">
        <v>3740</v>
      </c>
      <c r="AL4" s="19">
        <v>3680</v>
      </c>
      <c r="AM4" s="19">
        <f t="shared" ref="AM4:AM10" si="2">AL4*AJ4</f>
        <v>368000</v>
      </c>
      <c r="AN4" s="23">
        <f t="shared" ref="AN4:AN10" si="3">(AM4-(AK4*AJ4))/(AK4*AJ4)</f>
        <v>-1.6042780748663103E-2</v>
      </c>
      <c r="AO4" s="1"/>
    </row>
    <row r="5" spans="1:41" ht="18" customHeight="1" x14ac:dyDescent="0.2">
      <c r="A5" s="24"/>
      <c r="C5" s="13" t="s">
        <v>44</v>
      </c>
      <c r="D5" s="14"/>
      <c r="E5" s="14"/>
      <c r="F5" s="13">
        <v>0</v>
      </c>
      <c r="G5" s="13">
        <v>0</v>
      </c>
      <c r="H5" s="14"/>
      <c r="I5" s="14">
        <f t="shared" si="0"/>
        <v>0</v>
      </c>
      <c r="J5" s="17">
        <f t="shared" si="1"/>
        <v>0</v>
      </c>
      <c r="K5" s="16"/>
      <c r="T5" s="90"/>
      <c r="U5" s="90"/>
      <c r="V5" s="90"/>
      <c r="W5" s="90"/>
      <c r="X5" s="90"/>
      <c r="Y5" s="90"/>
      <c r="Z5" s="90"/>
      <c r="AA5" s="92" t="s">
        <v>129</v>
      </c>
      <c r="AB5" s="93"/>
      <c r="AC5" s="93"/>
      <c r="AD5" s="93"/>
      <c r="AE5" s="94"/>
      <c r="AF5" s="1"/>
      <c r="AG5" s="1"/>
      <c r="AH5" s="1"/>
      <c r="AI5" s="27" t="s">
        <v>38</v>
      </c>
      <c r="AJ5" s="27">
        <v>100</v>
      </c>
      <c r="AK5" s="27">
        <v>3730</v>
      </c>
      <c r="AL5" s="27">
        <v>3680</v>
      </c>
      <c r="AM5" s="28">
        <f t="shared" si="2"/>
        <v>368000</v>
      </c>
      <c r="AN5" s="23">
        <f t="shared" si="3"/>
        <v>-1.3404825737265416E-2</v>
      </c>
      <c r="AO5" s="1"/>
    </row>
    <row r="6" spans="1:41" ht="18" customHeight="1" x14ac:dyDescent="0.2">
      <c r="A6" s="24"/>
      <c r="B6" s="30"/>
      <c r="C6" s="103" t="s">
        <v>48</v>
      </c>
      <c r="D6" s="104"/>
      <c r="E6" s="104"/>
      <c r="F6" s="104"/>
      <c r="G6" s="104"/>
      <c r="H6" s="104"/>
      <c r="I6" s="13">
        <v>1000000</v>
      </c>
      <c r="J6" s="17">
        <f t="shared" si="1"/>
        <v>0.38461538461538464</v>
      </c>
      <c r="K6" s="16"/>
      <c r="T6" s="89"/>
      <c r="U6" s="89"/>
      <c r="V6" s="89"/>
      <c r="W6" s="89"/>
      <c r="X6" s="89"/>
      <c r="Y6" s="89"/>
      <c r="Z6" s="89"/>
      <c r="AA6" s="117" t="s">
        <v>132</v>
      </c>
      <c r="AB6" s="93"/>
      <c r="AC6" s="93"/>
      <c r="AD6" s="93"/>
      <c r="AE6" s="94"/>
      <c r="AI6" s="27" t="s">
        <v>133</v>
      </c>
      <c r="AJ6" s="27">
        <v>100</v>
      </c>
      <c r="AK6" s="27">
        <v>406</v>
      </c>
      <c r="AL6" s="27">
        <v>402</v>
      </c>
      <c r="AM6" s="28">
        <f t="shared" si="2"/>
        <v>40200</v>
      </c>
      <c r="AN6" s="23">
        <f t="shared" si="3"/>
        <v>-9.852216748768473E-3</v>
      </c>
    </row>
    <row r="7" spans="1:41" ht="18" customHeight="1" x14ac:dyDescent="0.2">
      <c r="A7" s="24"/>
      <c r="C7" s="31"/>
      <c r="D7" s="31"/>
      <c r="E7" s="31"/>
      <c r="F7" s="31"/>
      <c r="G7" s="31"/>
      <c r="H7" s="31"/>
      <c r="I7" s="13"/>
      <c r="J7" s="17"/>
      <c r="K7" s="16"/>
      <c r="T7" s="95">
        <v>43168</v>
      </c>
      <c r="U7" s="88" t="s">
        <v>36</v>
      </c>
      <c r="V7" s="88" t="s">
        <v>81</v>
      </c>
      <c r="W7" s="88" t="s">
        <v>52</v>
      </c>
      <c r="X7" s="88">
        <v>1</v>
      </c>
      <c r="Y7" s="88">
        <v>835</v>
      </c>
      <c r="Z7" s="88" t="s">
        <v>56</v>
      </c>
      <c r="AA7" s="92" t="s">
        <v>135</v>
      </c>
      <c r="AB7" s="93"/>
      <c r="AC7" s="93"/>
      <c r="AD7" s="93"/>
      <c r="AE7" s="94"/>
      <c r="AI7" s="27" t="s">
        <v>58</v>
      </c>
      <c r="AJ7" s="27">
        <v>100</v>
      </c>
      <c r="AK7" s="27">
        <v>2260</v>
      </c>
      <c r="AL7" s="74">
        <v>2120</v>
      </c>
      <c r="AM7" s="28">
        <f t="shared" si="2"/>
        <v>212000</v>
      </c>
      <c r="AN7" s="23">
        <f t="shared" si="3"/>
        <v>-6.1946902654867256E-2</v>
      </c>
    </row>
    <row r="8" spans="1:41" ht="18" customHeight="1" x14ac:dyDescent="0.2">
      <c r="A8" s="24"/>
      <c r="C8" s="31"/>
      <c r="D8" s="31"/>
      <c r="E8" s="31"/>
      <c r="F8" s="31"/>
      <c r="G8" s="31"/>
      <c r="H8" s="31"/>
      <c r="I8" s="13"/>
      <c r="J8" s="17"/>
      <c r="K8" s="16"/>
      <c r="T8" s="89"/>
      <c r="U8" s="89"/>
      <c r="V8" s="89"/>
      <c r="W8" s="89"/>
      <c r="X8" s="89"/>
      <c r="Y8" s="89"/>
      <c r="Z8" s="89"/>
      <c r="AA8" s="117" t="s">
        <v>137</v>
      </c>
      <c r="AB8" s="93"/>
      <c r="AC8" s="93"/>
      <c r="AD8" s="93"/>
      <c r="AE8" s="94"/>
      <c r="AI8" s="27" t="s">
        <v>63</v>
      </c>
      <c r="AJ8" s="27">
        <v>600</v>
      </c>
      <c r="AK8" s="27">
        <v>197</v>
      </c>
      <c r="AL8" s="74">
        <v>238</v>
      </c>
      <c r="AM8" s="28">
        <f t="shared" si="2"/>
        <v>142800</v>
      </c>
      <c r="AN8" s="23">
        <f t="shared" si="3"/>
        <v>0.20812182741116753</v>
      </c>
    </row>
    <row r="9" spans="1:41" ht="18" customHeight="1" x14ac:dyDescent="0.2">
      <c r="A9" s="33"/>
      <c r="B9" s="34"/>
      <c r="C9" s="102" t="s">
        <v>53</v>
      </c>
      <c r="D9" s="100"/>
      <c r="E9" s="100"/>
      <c r="F9" s="100"/>
      <c r="G9" s="100"/>
      <c r="H9" s="100"/>
      <c r="I9" s="13">
        <v>0</v>
      </c>
      <c r="J9" s="17">
        <f t="shared" ref="J9:J22" si="4">I9/$K$23</f>
        <v>0</v>
      </c>
      <c r="K9" s="35">
        <f>SUM(I4:I9)</f>
        <v>1000000</v>
      </c>
      <c r="T9" s="95">
        <v>43168</v>
      </c>
      <c r="U9" s="88" t="s">
        <v>138</v>
      </c>
      <c r="V9" s="88" t="s">
        <v>101</v>
      </c>
      <c r="W9" s="88" t="s">
        <v>133</v>
      </c>
      <c r="X9" s="88">
        <v>1</v>
      </c>
      <c r="Y9" s="88">
        <v>406</v>
      </c>
      <c r="Z9" s="88" t="s">
        <v>121</v>
      </c>
      <c r="AA9" s="122" t="s">
        <v>141</v>
      </c>
      <c r="AB9" s="93"/>
      <c r="AC9" s="93"/>
      <c r="AD9" s="93"/>
      <c r="AE9" s="94"/>
      <c r="AI9" s="27" t="s">
        <v>71</v>
      </c>
      <c r="AJ9" s="27">
        <v>100</v>
      </c>
      <c r="AK9" s="27">
        <v>1300</v>
      </c>
      <c r="AL9" s="74">
        <v>1230</v>
      </c>
      <c r="AM9" s="28">
        <f t="shared" si="2"/>
        <v>123000</v>
      </c>
      <c r="AN9" s="23">
        <f t="shared" si="3"/>
        <v>-5.3846153846153849E-2</v>
      </c>
    </row>
    <row r="10" spans="1:41" ht="18" customHeight="1" x14ac:dyDescent="0.2">
      <c r="A10" s="37"/>
      <c r="B10" s="10" t="s">
        <v>59</v>
      </c>
      <c r="C10" s="11" t="s">
        <v>60</v>
      </c>
      <c r="D10" s="11" t="s">
        <v>61</v>
      </c>
      <c r="E10" s="11" t="s">
        <v>61</v>
      </c>
      <c r="F10" s="11">
        <v>0</v>
      </c>
      <c r="G10" s="11">
        <v>0</v>
      </c>
      <c r="H10" s="11" t="s">
        <v>61</v>
      </c>
      <c r="I10" s="11">
        <f>F10*G10</f>
        <v>0</v>
      </c>
      <c r="J10" s="17">
        <f t="shared" si="4"/>
        <v>0</v>
      </c>
      <c r="K10" s="18"/>
      <c r="T10" s="89"/>
      <c r="U10" s="89"/>
      <c r="V10" s="89"/>
      <c r="W10" s="89"/>
      <c r="X10" s="89"/>
      <c r="Y10" s="89"/>
      <c r="Z10" s="89"/>
      <c r="AA10" s="120" t="s">
        <v>143</v>
      </c>
      <c r="AB10" s="93"/>
      <c r="AC10" s="93"/>
      <c r="AD10" s="93"/>
      <c r="AE10" s="94"/>
      <c r="AI10" s="27" t="s">
        <v>73</v>
      </c>
      <c r="AJ10" s="27">
        <v>100</v>
      </c>
      <c r="AK10" s="27">
        <v>5650</v>
      </c>
      <c r="AL10" s="27">
        <v>4840</v>
      </c>
      <c r="AM10" s="28">
        <f t="shared" si="2"/>
        <v>484000</v>
      </c>
      <c r="AN10" s="23">
        <f t="shared" si="3"/>
        <v>-0.14336283185840709</v>
      </c>
    </row>
    <row r="11" spans="1:41" ht="18" customHeight="1" x14ac:dyDescent="0.2">
      <c r="A11" s="24"/>
      <c r="C11" s="13" t="s">
        <v>66</v>
      </c>
      <c r="D11" s="13" t="s">
        <v>61</v>
      </c>
      <c r="E11" s="13" t="s">
        <v>61</v>
      </c>
      <c r="F11" s="13">
        <v>0</v>
      </c>
      <c r="G11" s="13">
        <v>0</v>
      </c>
      <c r="H11" s="13" t="s">
        <v>61</v>
      </c>
      <c r="I11" s="13">
        <f>F10*G10</f>
        <v>0</v>
      </c>
      <c r="J11" s="17">
        <f t="shared" si="4"/>
        <v>0</v>
      </c>
      <c r="K11" s="16"/>
      <c r="T11" s="95">
        <v>43175</v>
      </c>
      <c r="U11" s="88" t="s">
        <v>67</v>
      </c>
      <c r="V11" s="88" t="s">
        <v>55</v>
      </c>
      <c r="W11" s="88" t="s">
        <v>38</v>
      </c>
      <c r="X11" s="88">
        <v>1</v>
      </c>
      <c r="Y11" s="88">
        <v>3730</v>
      </c>
      <c r="Z11" s="91" t="s">
        <v>40</v>
      </c>
      <c r="AA11" s="123" t="s">
        <v>144</v>
      </c>
      <c r="AB11" s="97"/>
      <c r="AC11" s="97"/>
      <c r="AD11" s="97"/>
      <c r="AE11" s="98"/>
    </row>
    <row r="12" spans="1:41" ht="18" customHeight="1" x14ac:dyDescent="0.2">
      <c r="A12" s="24"/>
      <c r="C12" s="103" t="s">
        <v>48</v>
      </c>
      <c r="D12" s="104"/>
      <c r="E12" s="104"/>
      <c r="F12" s="104"/>
      <c r="G12" s="104"/>
      <c r="H12" s="104"/>
      <c r="I12" s="13">
        <f>500000-SUM(I10:I11)</f>
        <v>500000</v>
      </c>
      <c r="J12" s="17">
        <f t="shared" si="4"/>
        <v>0.19230769230769232</v>
      </c>
      <c r="K12" s="16"/>
      <c r="T12" s="90"/>
      <c r="U12" s="90"/>
      <c r="V12" s="90"/>
      <c r="W12" s="90"/>
      <c r="X12" s="90"/>
      <c r="Y12" s="90"/>
      <c r="Z12" s="90"/>
      <c r="AA12" s="124"/>
      <c r="AB12" s="104"/>
      <c r="AC12" s="104"/>
      <c r="AD12" s="104"/>
      <c r="AE12" s="125"/>
    </row>
    <row r="13" spans="1:41" ht="18" customHeight="1" x14ac:dyDescent="0.2">
      <c r="A13" s="33"/>
      <c r="B13" s="34"/>
      <c r="C13" s="102" t="s">
        <v>53</v>
      </c>
      <c r="D13" s="100"/>
      <c r="E13" s="100"/>
      <c r="F13" s="100"/>
      <c r="G13" s="100"/>
      <c r="H13" s="100"/>
      <c r="I13" s="38">
        <v>0</v>
      </c>
      <c r="J13" s="17">
        <f t="shared" si="4"/>
        <v>0</v>
      </c>
      <c r="K13" s="39">
        <f>SUM(I10:I13)</f>
        <v>500000</v>
      </c>
      <c r="T13" s="89"/>
      <c r="U13" s="89"/>
      <c r="V13" s="89"/>
      <c r="W13" s="89"/>
      <c r="X13" s="89"/>
      <c r="Y13" s="89"/>
      <c r="Z13" s="89"/>
      <c r="AA13" s="99"/>
      <c r="AB13" s="100"/>
      <c r="AC13" s="100"/>
      <c r="AD13" s="100"/>
      <c r="AE13" s="101"/>
    </row>
    <row r="14" spans="1:41" ht="18" customHeight="1" x14ac:dyDescent="0.2">
      <c r="A14" s="37"/>
      <c r="B14" s="10" t="s">
        <v>77</v>
      </c>
      <c r="C14" s="11" t="s">
        <v>78</v>
      </c>
      <c r="D14" s="11" t="s">
        <v>61</v>
      </c>
      <c r="E14" s="11" t="s">
        <v>61</v>
      </c>
      <c r="F14" s="11">
        <v>0</v>
      </c>
      <c r="G14" s="11">
        <v>0</v>
      </c>
      <c r="H14" s="11"/>
      <c r="I14" s="12">
        <f t="shared" ref="I14:I16" si="5">F14*G14</f>
        <v>0</v>
      </c>
      <c r="J14" s="17">
        <f t="shared" si="4"/>
        <v>0</v>
      </c>
      <c r="K14" s="42"/>
      <c r="T14" s="95">
        <v>43175</v>
      </c>
      <c r="U14" s="88" t="s">
        <v>80</v>
      </c>
      <c r="V14" s="88" t="s">
        <v>55</v>
      </c>
      <c r="W14" s="88" t="s">
        <v>82</v>
      </c>
      <c r="X14" s="88">
        <v>1</v>
      </c>
      <c r="Y14" s="88">
        <v>2260</v>
      </c>
      <c r="Z14" s="88" t="s">
        <v>40</v>
      </c>
      <c r="AA14" s="96" t="s">
        <v>149</v>
      </c>
      <c r="AB14" s="97"/>
      <c r="AC14" s="97"/>
      <c r="AD14" s="97"/>
      <c r="AE14" s="98"/>
    </row>
    <row r="15" spans="1:41" ht="18" customHeight="1" x14ac:dyDescent="0.2">
      <c r="A15" s="24"/>
      <c r="C15" s="13" t="s">
        <v>86</v>
      </c>
      <c r="D15" s="13" t="s">
        <v>61</v>
      </c>
      <c r="E15" s="13" t="s">
        <v>61</v>
      </c>
      <c r="F15" s="13">
        <v>0</v>
      </c>
      <c r="G15" s="11">
        <v>0</v>
      </c>
      <c r="H15" s="11"/>
      <c r="I15" s="14">
        <f t="shared" si="5"/>
        <v>0</v>
      </c>
      <c r="J15" s="17">
        <f t="shared" si="4"/>
        <v>0</v>
      </c>
      <c r="K15" s="48"/>
      <c r="L15" s="30"/>
      <c r="T15" s="90"/>
      <c r="U15" s="90"/>
      <c r="V15" s="90"/>
      <c r="W15" s="90"/>
      <c r="X15" s="90"/>
      <c r="Y15" s="90"/>
      <c r="Z15" s="90"/>
      <c r="AA15" s="99"/>
      <c r="AB15" s="100"/>
      <c r="AC15" s="100"/>
      <c r="AD15" s="100"/>
      <c r="AE15" s="101"/>
    </row>
    <row r="16" spans="1:41" ht="18" customHeight="1" x14ac:dyDescent="0.2">
      <c r="A16" s="24"/>
      <c r="C16" s="13"/>
      <c r="D16" s="13" t="s">
        <v>61</v>
      </c>
      <c r="E16" s="13" t="s">
        <v>61</v>
      </c>
      <c r="F16" s="13">
        <v>0</v>
      </c>
      <c r="G16" s="11">
        <v>0</v>
      </c>
      <c r="H16" s="11"/>
      <c r="I16" s="14">
        <f t="shared" si="5"/>
        <v>0</v>
      </c>
      <c r="J16" s="17">
        <f t="shared" si="4"/>
        <v>0</v>
      </c>
      <c r="K16" s="16"/>
      <c r="L16" s="30"/>
      <c r="M16" s="30"/>
      <c r="T16" s="89"/>
      <c r="U16" s="89"/>
      <c r="V16" s="89"/>
      <c r="W16" s="89"/>
      <c r="X16" s="89"/>
      <c r="Y16" s="89"/>
      <c r="Z16" s="89"/>
      <c r="AA16" s="92"/>
      <c r="AB16" s="93"/>
      <c r="AC16" s="93"/>
      <c r="AD16" s="93"/>
      <c r="AE16" s="94"/>
    </row>
    <row r="17" spans="1:31" ht="18" customHeight="1" x14ac:dyDescent="0.2">
      <c r="A17" s="24"/>
      <c r="C17" s="103" t="s">
        <v>48</v>
      </c>
      <c r="D17" s="104"/>
      <c r="E17" s="104"/>
      <c r="F17" s="104"/>
      <c r="G17" s="104"/>
      <c r="H17" s="104"/>
      <c r="I17" s="31">
        <f>600000-SUM(I14:I16)-I18</f>
        <v>600000</v>
      </c>
      <c r="J17" s="17">
        <f t="shared" si="4"/>
        <v>0.23076923076923078</v>
      </c>
      <c r="K17" s="16"/>
      <c r="T17" s="43">
        <v>43175</v>
      </c>
      <c r="U17" s="19" t="s">
        <v>80</v>
      </c>
      <c r="V17" s="19" t="s">
        <v>55</v>
      </c>
      <c r="W17" s="19" t="s">
        <v>63</v>
      </c>
      <c r="X17" s="19">
        <v>6</v>
      </c>
      <c r="Y17" s="19">
        <v>197</v>
      </c>
      <c r="Z17" s="19" t="s">
        <v>40</v>
      </c>
      <c r="AA17" s="92" t="s">
        <v>146</v>
      </c>
      <c r="AB17" s="93"/>
      <c r="AC17" s="93"/>
      <c r="AD17" s="93"/>
      <c r="AE17" s="94"/>
    </row>
    <row r="18" spans="1:31" ht="18" customHeight="1" x14ac:dyDescent="0.2">
      <c r="A18" s="33"/>
      <c r="B18" s="34"/>
      <c r="C18" s="102" t="s">
        <v>53</v>
      </c>
      <c r="D18" s="100"/>
      <c r="E18" s="100"/>
      <c r="F18" s="100"/>
      <c r="G18" s="100"/>
      <c r="H18" s="100"/>
      <c r="I18" s="31">
        <v>0</v>
      </c>
      <c r="J18" s="17">
        <f t="shared" si="4"/>
        <v>0</v>
      </c>
      <c r="K18" s="35">
        <f>SUM(I14:I18)</f>
        <v>600000</v>
      </c>
      <c r="T18" s="43">
        <v>43175</v>
      </c>
      <c r="U18" s="19" t="s">
        <v>80</v>
      </c>
      <c r="V18" s="19" t="s">
        <v>55</v>
      </c>
      <c r="W18" s="19" t="s">
        <v>71</v>
      </c>
      <c r="X18" s="19">
        <v>1</v>
      </c>
      <c r="Y18" s="19">
        <v>1300</v>
      </c>
      <c r="Z18" s="19" t="s">
        <v>40</v>
      </c>
      <c r="AA18" s="92" t="s">
        <v>147</v>
      </c>
      <c r="AB18" s="93"/>
      <c r="AC18" s="93"/>
      <c r="AD18" s="93"/>
      <c r="AE18" s="94"/>
    </row>
    <row r="19" spans="1:31" ht="18" customHeight="1" x14ac:dyDescent="0.2">
      <c r="A19" s="37"/>
      <c r="B19" s="10" t="s">
        <v>36</v>
      </c>
      <c r="C19" s="11" t="s">
        <v>95</v>
      </c>
      <c r="D19" s="51" t="s">
        <v>40</v>
      </c>
      <c r="E19" s="51" t="s">
        <v>40</v>
      </c>
      <c r="F19" s="51">
        <v>0</v>
      </c>
      <c r="G19" s="51">
        <v>0</v>
      </c>
      <c r="H19" s="51" t="s">
        <v>40</v>
      </c>
      <c r="I19" s="51">
        <f t="shared" ref="I19:I20" si="6">F19*G19</f>
        <v>0</v>
      </c>
      <c r="J19" s="17">
        <f t="shared" si="4"/>
        <v>0</v>
      </c>
      <c r="K19" s="18"/>
      <c r="T19" s="95">
        <v>43175</v>
      </c>
      <c r="U19" s="88" t="s">
        <v>96</v>
      </c>
      <c r="V19" s="88" t="s">
        <v>55</v>
      </c>
      <c r="W19" s="88" t="s">
        <v>73</v>
      </c>
      <c r="X19" s="88">
        <v>1</v>
      </c>
      <c r="Y19" s="88">
        <v>5650</v>
      </c>
      <c r="Z19" s="88"/>
      <c r="AA19" s="120" t="s">
        <v>148</v>
      </c>
      <c r="AB19" s="93"/>
      <c r="AC19" s="93"/>
      <c r="AD19" s="93"/>
      <c r="AE19" s="94"/>
    </row>
    <row r="20" spans="1:31" ht="18" customHeight="1" x14ac:dyDescent="0.2">
      <c r="A20" s="24"/>
      <c r="C20" s="13" t="s">
        <v>44</v>
      </c>
      <c r="D20" s="31" t="s">
        <v>40</v>
      </c>
      <c r="E20" s="31" t="s">
        <v>40</v>
      </c>
      <c r="F20" s="31">
        <v>0</v>
      </c>
      <c r="G20" s="31">
        <v>0</v>
      </c>
      <c r="H20" s="31" t="s">
        <v>40</v>
      </c>
      <c r="I20" s="31">
        <f t="shared" si="6"/>
        <v>0</v>
      </c>
      <c r="J20" s="17">
        <f t="shared" si="4"/>
        <v>0</v>
      </c>
      <c r="K20" s="16"/>
      <c r="T20" s="89"/>
      <c r="U20" s="89"/>
      <c r="V20" s="89"/>
      <c r="W20" s="89"/>
      <c r="X20" s="89"/>
      <c r="Y20" s="89"/>
      <c r="Z20" s="89"/>
      <c r="AA20" s="120" t="s">
        <v>151</v>
      </c>
      <c r="AB20" s="93"/>
      <c r="AC20" s="93"/>
      <c r="AD20" s="93"/>
      <c r="AE20" s="94"/>
    </row>
    <row r="21" spans="1:31" ht="18" customHeight="1" x14ac:dyDescent="0.2">
      <c r="A21" s="24"/>
      <c r="C21" s="103" t="s">
        <v>48</v>
      </c>
      <c r="D21" s="104"/>
      <c r="E21" s="104"/>
      <c r="F21" s="104"/>
      <c r="G21" s="104"/>
      <c r="H21" s="104"/>
      <c r="I21" s="13">
        <f>500000-SUM(I19:I20)</f>
        <v>500000</v>
      </c>
      <c r="J21" s="17">
        <f t="shared" si="4"/>
        <v>0.19230769230769232</v>
      </c>
    </row>
    <row r="22" spans="1:31" ht="18" customHeight="1" x14ac:dyDescent="0.2">
      <c r="A22" s="33"/>
      <c r="B22" s="34"/>
      <c r="C22" s="102" t="s">
        <v>53</v>
      </c>
      <c r="D22" s="100"/>
      <c r="E22" s="100"/>
      <c r="F22" s="100"/>
      <c r="G22" s="100"/>
      <c r="H22" s="100"/>
      <c r="I22" s="38">
        <v>0</v>
      </c>
      <c r="J22" s="17">
        <f t="shared" si="4"/>
        <v>0</v>
      </c>
      <c r="K22" s="48">
        <f>SUM(I19:I22)</f>
        <v>500000</v>
      </c>
    </row>
    <row r="23" spans="1:31" ht="18" customHeight="1" x14ac:dyDescent="0.2">
      <c r="A23" s="34"/>
      <c r="B23" s="34"/>
      <c r="C23" s="34"/>
      <c r="D23" s="34"/>
      <c r="E23" s="34"/>
      <c r="F23" s="52"/>
      <c r="G23" s="52"/>
      <c r="H23" s="52"/>
      <c r="I23" s="52"/>
      <c r="J23" s="53">
        <f t="shared" ref="J23:K23" si="7">SUM(J4:J22)</f>
        <v>1</v>
      </c>
      <c r="K23" s="54">
        <f t="shared" si="7"/>
        <v>2600000</v>
      </c>
    </row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/>
    <row r="29" spans="1:31" ht="18" customHeight="1" x14ac:dyDescent="0.2"/>
    <row r="30" spans="1:31" ht="18" customHeight="1" x14ac:dyDescent="0.2">
      <c r="A30" s="106" t="s">
        <v>104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31" ht="18" customHeight="1" x14ac:dyDescent="0.25">
      <c r="A31" s="105" t="s">
        <v>1</v>
      </c>
      <c r="B31" s="105" t="s">
        <v>2</v>
      </c>
      <c r="C31" s="105" t="s">
        <v>3</v>
      </c>
      <c r="D31" s="105" t="s">
        <v>4</v>
      </c>
      <c r="E31" s="105" t="s">
        <v>5</v>
      </c>
      <c r="F31" s="2" t="s">
        <v>6</v>
      </c>
      <c r="G31" s="55">
        <v>42782</v>
      </c>
      <c r="H31" s="2" t="s">
        <v>8</v>
      </c>
      <c r="I31" s="2" t="s">
        <v>9</v>
      </c>
      <c r="J31" s="3" t="s">
        <v>2</v>
      </c>
    </row>
    <row r="32" spans="1:31" ht="18" customHeight="1" x14ac:dyDescent="0.25">
      <c r="A32" s="89"/>
      <c r="B32" s="89"/>
      <c r="C32" s="89"/>
      <c r="D32" s="89"/>
      <c r="E32" s="89"/>
      <c r="F32" s="4" t="s">
        <v>13</v>
      </c>
      <c r="G32" s="4" t="s">
        <v>105</v>
      </c>
      <c r="H32" s="4" t="s">
        <v>16</v>
      </c>
      <c r="I32" s="4" t="s">
        <v>17</v>
      </c>
      <c r="J32" s="56" t="s">
        <v>18</v>
      </c>
    </row>
    <row r="33" spans="1:19" ht="18" customHeight="1" x14ac:dyDescent="0.2">
      <c r="A33" s="9" t="s">
        <v>33</v>
      </c>
      <c r="B33" s="10" t="s">
        <v>34</v>
      </c>
      <c r="C33" s="11" t="s">
        <v>35</v>
      </c>
      <c r="D33" s="11" t="s">
        <v>107</v>
      </c>
      <c r="E33" s="12"/>
      <c r="F33" s="11">
        <v>100</v>
      </c>
      <c r="G33" s="11">
        <v>4840</v>
      </c>
      <c r="H33" s="12">
        <f t="shared" ref="H33:H34" si="8">F33*G33</f>
        <v>484000</v>
      </c>
      <c r="I33" s="17">
        <f t="shared" ref="I33:I51" si="9">H33/$K$23</f>
        <v>0.18615384615384614</v>
      </c>
      <c r="J33" s="18"/>
    </row>
    <row r="34" spans="1:19" ht="18" customHeight="1" x14ac:dyDescent="0.2">
      <c r="A34" s="24"/>
      <c r="C34" s="13" t="s">
        <v>44</v>
      </c>
      <c r="D34" s="14"/>
      <c r="E34" s="14"/>
      <c r="F34" s="13"/>
      <c r="G34" s="13"/>
      <c r="H34" s="12">
        <f t="shared" si="8"/>
        <v>0</v>
      </c>
      <c r="I34" s="17">
        <f t="shared" si="9"/>
        <v>0</v>
      </c>
      <c r="J34" s="16"/>
    </row>
    <row r="35" spans="1:19" ht="18" customHeight="1" x14ac:dyDescent="0.2">
      <c r="A35" s="24"/>
      <c r="C35" s="103" t="s">
        <v>48</v>
      </c>
      <c r="D35" s="104"/>
      <c r="E35" s="104"/>
      <c r="F35" s="104"/>
      <c r="G35" s="104"/>
      <c r="H35" s="13">
        <v>433983</v>
      </c>
      <c r="I35" s="17">
        <f t="shared" si="9"/>
        <v>0.16691653846153845</v>
      </c>
      <c r="J35" s="16"/>
    </row>
    <row r="36" spans="1:19" ht="18" customHeight="1" x14ac:dyDescent="0.2">
      <c r="A36" s="33"/>
      <c r="B36" s="34"/>
      <c r="C36" s="102" t="s">
        <v>53</v>
      </c>
      <c r="D36" s="100"/>
      <c r="E36" s="100"/>
      <c r="F36" s="100"/>
      <c r="G36" s="100"/>
      <c r="H36" s="57"/>
      <c r="I36" s="17">
        <f t="shared" si="9"/>
        <v>0</v>
      </c>
      <c r="J36" s="35">
        <f>SUM(H33:H35)</f>
        <v>917983</v>
      </c>
    </row>
    <row r="37" spans="1:19" ht="18" customHeight="1" x14ac:dyDescent="0.25">
      <c r="A37" s="37"/>
      <c r="B37" s="10" t="s">
        <v>59</v>
      </c>
      <c r="C37" s="11" t="s">
        <v>60</v>
      </c>
      <c r="D37" s="11" t="s">
        <v>108</v>
      </c>
      <c r="E37" s="11" t="s">
        <v>109</v>
      </c>
      <c r="F37" s="11">
        <v>100</v>
      </c>
      <c r="G37" s="11">
        <v>3680</v>
      </c>
      <c r="H37" s="11">
        <f t="shared" ref="H37:H39" si="10">F37*G37</f>
        <v>368000</v>
      </c>
      <c r="I37" s="17">
        <f t="shared" si="9"/>
        <v>0.14153846153846153</v>
      </c>
      <c r="J37" s="18"/>
      <c r="L37" s="58"/>
      <c r="M37" s="59"/>
      <c r="N37" s="59"/>
      <c r="O37" s="59"/>
      <c r="P37" s="59"/>
      <c r="Q37" s="59"/>
      <c r="R37" s="58"/>
    </row>
    <row r="38" spans="1:19" ht="18" customHeight="1" x14ac:dyDescent="0.25">
      <c r="A38" s="24"/>
      <c r="C38" s="13" t="s">
        <v>66</v>
      </c>
      <c r="D38" s="13" t="s">
        <v>61</v>
      </c>
      <c r="E38" s="13" t="s">
        <v>61</v>
      </c>
      <c r="F38" s="13">
        <v>0</v>
      </c>
      <c r="G38" s="13">
        <v>0</v>
      </c>
      <c r="H38" s="13">
        <f t="shared" si="10"/>
        <v>0</v>
      </c>
      <c r="I38" s="17">
        <f t="shared" si="9"/>
        <v>0</v>
      </c>
      <c r="J38" s="16"/>
      <c r="L38" s="60"/>
      <c r="M38" s="61" t="s">
        <v>111</v>
      </c>
      <c r="N38" s="62"/>
      <c r="O38" s="58"/>
      <c r="P38" s="58"/>
      <c r="Q38" s="60"/>
      <c r="R38" s="58"/>
    </row>
    <row r="39" spans="1:19" ht="18" customHeight="1" x14ac:dyDescent="0.25">
      <c r="A39" s="24"/>
      <c r="D39" s="13"/>
      <c r="E39" s="13"/>
      <c r="F39" s="13"/>
      <c r="G39" s="13"/>
      <c r="H39" s="13">
        <f t="shared" si="10"/>
        <v>0</v>
      </c>
      <c r="I39" s="17">
        <f t="shared" si="9"/>
        <v>0</v>
      </c>
      <c r="J39" s="16"/>
      <c r="L39" s="60"/>
      <c r="M39" s="108" t="s">
        <v>112</v>
      </c>
      <c r="N39" s="104"/>
      <c r="O39" s="104"/>
      <c r="P39" s="104"/>
      <c r="Q39" s="60"/>
      <c r="R39" s="58"/>
    </row>
    <row r="40" spans="1:19" ht="18" customHeight="1" x14ac:dyDescent="0.25">
      <c r="A40" s="24"/>
      <c r="C40" s="103" t="s">
        <v>48</v>
      </c>
      <c r="D40" s="104"/>
      <c r="E40" s="104"/>
      <c r="F40" s="104"/>
      <c r="G40" s="104"/>
      <c r="H40" s="13">
        <v>122036</v>
      </c>
      <c r="I40" s="17">
        <f t="shared" si="9"/>
        <v>4.6936923076923077E-2</v>
      </c>
      <c r="J40" s="16"/>
      <c r="L40" s="60"/>
      <c r="M40" s="104"/>
      <c r="N40" s="104"/>
      <c r="O40" s="104"/>
      <c r="P40" s="104"/>
      <c r="Q40" s="60"/>
      <c r="R40" s="58"/>
    </row>
    <row r="41" spans="1:19" ht="18" customHeight="1" x14ac:dyDescent="0.25">
      <c r="A41" s="33"/>
      <c r="B41" s="34"/>
      <c r="C41" s="102" t="s">
        <v>53</v>
      </c>
      <c r="D41" s="100"/>
      <c r="E41" s="100"/>
      <c r="F41" s="100"/>
      <c r="G41" s="100"/>
      <c r="H41" s="38"/>
      <c r="I41" s="17">
        <f t="shared" si="9"/>
        <v>0</v>
      </c>
      <c r="J41" s="35">
        <f>SUM(H37:H40)</f>
        <v>490036</v>
      </c>
      <c r="L41" s="60"/>
      <c r="M41" s="104"/>
      <c r="N41" s="104"/>
      <c r="O41" s="104"/>
      <c r="P41" s="104"/>
      <c r="Q41" s="60"/>
      <c r="R41" s="58"/>
    </row>
    <row r="42" spans="1:19" ht="18" customHeight="1" x14ac:dyDescent="0.25">
      <c r="A42" s="37"/>
      <c r="B42" s="10" t="s">
        <v>77</v>
      </c>
      <c r="C42" s="11" t="s">
        <v>78</v>
      </c>
      <c r="D42" s="11" t="s">
        <v>113</v>
      </c>
      <c r="E42" s="11" t="s">
        <v>58</v>
      </c>
      <c r="F42" s="11">
        <v>100</v>
      </c>
      <c r="G42" s="11">
        <v>2120</v>
      </c>
      <c r="H42" s="12">
        <f t="shared" ref="H42:H44" si="11">F42*G42</f>
        <v>212000</v>
      </c>
      <c r="I42" s="17">
        <f t="shared" si="9"/>
        <v>8.1538461538461532E-2</v>
      </c>
      <c r="J42" s="18"/>
      <c r="L42" s="60"/>
      <c r="M42" s="104"/>
      <c r="N42" s="104"/>
      <c r="O42" s="104"/>
      <c r="P42" s="104"/>
      <c r="Q42" s="60"/>
      <c r="R42" s="58"/>
    </row>
    <row r="43" spans="1:19" ht="18" customHeight="1" x14ac:dyDescent="0.25">
      <c r="A43" s="24"/>
      <c r="C43" s="13" t="s">
        <v>86</v>
      </c>
      <c r="D43" s="13" t="s">
        <v>114</v>
      </c>
      <c r="E43" s="13" t="s">
        <v>63</v>
      </c>
      <c r="F43" s="13">
        <v>600</v>
      </c>
      <c r="G43" s="13">
        <v>238</v>
      </c>
      <c r="H43" s="12">
        <f t="shared" si="11"/>
        <v>142800</v>
      </c>
      <c r="I43" s="17">
        <f t="shared" si="9"/>
        <v>5.4923076923076922E-2</v>
      </c>
      <c r="J43" s="16"/>
      <c r="L43" s="60"/>
      <c r="M43" s="58"/>
      <c r="N43" s="58"/>
      <c r="O43" s="58"/>
      <c r="P43" s="58"/>
      <c r="Q43" s="60"/>
      <c r="R43" s="58"/>
    </row>
    <row r="44" spans="1:19" ht="18" customHeight="1" x14ac:dyDescent="0.25">
      <c r="A44" s="24"/>
      <c r="C44" s="13"/>
      <c r="D44" s="13" t="s">
        <v>115</v>
      </c>
      <c r="E44" s="13" t="s">
        <v>71</v>
      </c>
      <c r="F44" s="13">
        <v>100</v>
      </c>
      <c r="G44" s="13">
        <v>1230</v>
      </c>
      <c r="H44" s="12">
        <f t="shared" si="11"/>
        <v>123000</v>
      </c>
      <c r="I44" s="17">
        <f t="shared" si="9"/>
        <v>4.7307692307692308E-2</v>
      </c>
      <c r="J44" s="16"/>
      <c r="L44" s="60"/>
      <c r="M44" s="58"/>
      <c r="N44" s="58"/>
      <c r="O44" s="58"/>
      <c r="P44" s="58"/>
      <c r="Q44" s="60"/>
      <c r="R44" s="58"/>
    </row>
    <row r="45" spans="1:19" ht="18" customHeight="1" x14ac:dyDescent="0.25">
      <c r="A45" s="24"/>
      <c r="C45" s="103" t="s">
        <v>48</v>
      </c>
      <c r="D45" s="104"/>
      <c r="E45" s="104"/>
      <c r="F45" s="104"/>
      <c r="G45" s="104"/>
      <c r="H45" s="13">
        <v>169878</v>
      </c>
      <c r="I45" s="17">
        <f t="shared" si="9"/>
        <v>6.5337692307692305E-2</v>
      </c>
      <c r="J45" s="16"/>
      <c r="L45" s="60"/>
      <c r="M45" s="58"/>
      <c r="N45" s="58"/>
      <c r="O45" s="58"/>
      <c r="P45" s="58"/>
      <c r="Q45" s="60"/>
      <c r="R45" s="58"/>
    </row>
    <row r="46" spans="1:19" ht="18" customHeight="1" x14ac:dyDescent="0.25">
      <c r="A46" s="33"/>
      <c r="B46" s="34"/>
      <c r="C46" s="102" t="s">
        <v>53</v>
      </c>
      <c r="D46" s="100"/>
      <c r="E46" s="100"/>
      <c r="F46" s="100"/>
      <c r="G46" s="100"/>
      <c r="H46" s="38">
        <v>0</v>
      </c>
      <c r="I46" s="17">
        <f t="shared" si="9"/>
        <v>0</v>
      </c>
      <c r="J46" s="35">
        <f>SUM(H42:H45)</f>
        <v>647678</v>
      </c>
      <c r="L46" s="60"/>
      <c r="M46" s="64" t="s">
        <v>118</v>
      </c>
      <c r="N46" s="62"/>
      <c r="O46" s="62"/>
      <c r="P46" s="58"/>
      <c r="Q46" s="60"/>
      <c r="R46" s="58"/>
    </row>
    <row r="47" spans="1:19" ht="18" customHeight="1" x14ac:dyDescent="0.25">
      <c r="A47" s="37"/>
      <c r="B47" s="10" t="s">
        <v>36</v>
      </c>
      <c r="C47" s="11" t="s">
        <v>60</v>
      </c>
      <c r="D47" s="11" t="s">
        <v>117</v>
      </c>
      <c r="E47" s="11" t="s">
        <v>109</v>
      </c>
      <c r="F47" s="11">
        <v>100</v>
      </c>
      <c r="G47" s="11">
        <v>3680</v>
      </c>
      <c r="H47" s="12">
        <f>F47*G47</f>
        <v>368000</v>
      </c>
      <c r="I47" s="17">
        <f t="shared" si="9"/>
        <v>0.14153846153846153</v>
      </c>
      <c r="J47" s="18"/>
      <c r="L47" s="60"/>
      <c r="M47" s="65"/>
      <c r="N47" s="58"/>
      <c r="O47" s="58"/>
      <c r="P47" s="58"/>
      <c r="Q47" s="60"/>
      <c r="R47" s="58"/>
    </row>
    <row r="48" spans="1:19" ht="18" customHeight="1" x14ac:dyDescent="0.25">
      <c r="A48" s="24"/>
      <c r="B48" s="30"/>
      <c r="C48" s="13" t="s">
        <v>44</v>
      </c>
      <c r="D48" s="13" t="s">
        <v>153</v>
      </c>
      <c r="E48" s="13" t="s">
        <v>133</v>
      </c>
      <c r="F48" s="13">
        <v>100</v>
      </c>
      <c r="G48" s="13">
        <v>402</v>
      </c>
      <c r="H48" s="11">
        <f>G48*F48</f>
        <v>40200</v>
      </c>
      <c r="I48" s="17">
        <f t="shared" si="9"/>
        <v>1.5461538461538462E-2</v>
      </c>
      <c r="J48" s="16"/>
      <c r="L48" s="60"/>
      <c r="M48" s="66">
        <f>J52-'March 2'!J52</f>
        <v>-135262</v>
      </c>
      <c r="N48" s="109" t="s">
        <v>120</v>
      </c>
      <c r="O48" s="121">
        <f>M48/M49</f>
        <v>-5.0708088281603801E-2</v>
      </c>
      <c r="P48" s="58"/>
      <c r="Q48" s="60"/>
      <c r="R48" s="58"/>
      <c r="S48" s="15">
        <f>1-O48</f>
        <v>1.0507080882816038</v>
      </c>
    </row>
    <row r="49" spans="1:22" ht="18" customHeight="1" x14ac:dyDescent="0.25">
      <c r="A49" s="24"/>
      <c r="C49" s="13" t="s">
        <v>44</v>
      </c>
      <c r="D49" s="13" t="s">
        <v>40</v>
      </c>
      <c r="E49" s="13" t="s">
        <v>121</v>
      </c>
      <c r="F49" s="13"/>
      <c r="G49" s="13"/>
      <c r="H49" s="13">
        <f>F49*G49</f>
        <v>0</v>
      </c>
      <c r="I49" s="17">
        <f t="shared" si="9"/>
        <v>0</v>
      </c>
      <c r="J49" s="16"/>
      <c r="L49" s="60"/>
      <c r="M49" s="66">
        <f>'March 2'!J52</f>
        <v>2667464</v>
      </c>
      <c r="N49" s="100"/>
      <c r="O49" s="100"/>
      <c r="P49" s="59"/>
      <c r="Q49" s="67"/>
      <c r="R49" s="58"/>
    </row>
    <row r="50" spans="1:22" ht="18" customHeight="1" x14ac:dyDescent="0.25">
      <c r="A50" s="24"/>
      <c r="C50" s="103" t="s">
        <v>122</v>
      </c>
      <c r="D50" s="104"/>
      <c r="E50" s="104"/>
      <c r="F50" s="104"/>
      <c r="G50" s="104"/>
      <c r="H50" s="13">
        <v>68305</v>
      </c>
      <c r="I50" s="17">
        <f t="shared" si="9"/>
        <v>2.6271153846153847E-2</v>
      </c>
      <c r="J50" s="16"/>
      <c r="L50" s="58"/>
      <c r="M50" s="58" t="s">
        <v>123</v>
      </c>
      <c r="N50" s="70">
        <f>'March 2'!J52</f>
        <v>2667464</v>
      </c>
      <c r="O50" s="58"/>
      <c r="P50" s="58"/>
      <c r="Q50" s="58"/>
      <c r="R50" s="58"/>
    </row>
    <row r="51" spans="1:22" ht="18" customHeight="1" x14ac:dyDescent="0.25">
      <c r="A51" s="33"/>
      <c r="B51" s="34"/>
      <c r="C51" s="102" t="s">
        <v>53</v>
      </c>
      <c r="D51" s="100"/>
      <c r="E51" s="100"/>
      <c r="F51" s="100"/>
      <c r="G51" s="100"/>
      <c r="H51" s="38">
        <v>194</v>
      </c>
      <c r="I51" s="17">
        <f t="shared" si="9"/>
        <v>7.4615384615384615E-5</v>
      </c>
      <c r="J51" s="35">
        <f>SUM(H47:H50)</f>
        <v>476505</v>
      </c>
      <c r="L51" s="58"/>
      <c r="M51" s="58" t="s">
        <v>125</v>
      </c>
      <c r="N51" s="58">
        <f>((J52-N50)/N50)*100</f>
        <v>-5.0708088281603798</v>
      </c>
      <c r="O51" s="58"/>
      <c r="P51" s="58"/>
      <c r="Q51" s="58"/>
      <c r="R51" s="58"/>
    </row>
    <row r="52" spans="1:22" ht="17.25" customHeight="1" x14ac:dyDescent="0.2">
      <c r="A52" s="34"/>
      <c r="B52" s="34"/>
      <c r="C52" s="34"/>
      <c r="D52" s="34"/>
      <c r="E52" s="34"/>
      <c r="F52" s="52"/>
      <c r="G52" s="52"/>
      <c r="H52" s="52"/>
      <c r="I52" s="53">
        <f t="shared" ref="I52:J52" si="12">SUM(I33:I51)</f>
        <v>0.97399846153846148</v>
      </c>
      <c r="J52" s="54">
        <f t="shared" si="12"/>
        <v>2532202</v>
      </c>
      <c r="L52" s="34"/>
      <c r="M52" s="34"/>
      <c r="N52" s="34"/>
      <c r="O52" s="34"/>
      <c r="P52" s="34"/>
      <c r="Q52" s="52"/>
      <c r="R52" s="52"/>
      <c r="S52" s="52"/>
      <c r="T52" s="52"/>
      <c r="U52" s="53"/>
      <c r="V52" s="54"/>
    </row>
    <row r="53" spans="1:22" ht="17.25" customHeight="1" x14ac:dyDescent="0.2"/>
    <row r="54" spans="1:22" ht="17.25" customHeight="1" x14ac:dyDescent="0.2">
      <c r="A54" s="106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22" ht="12.75" x14ac:dyDescent="0.2">
      <c r="A55" s="30"/>
    </row>
    <row r="56" spans="1:22" ht="12.75" x14ac:dyDescent="0.2">
      <c r="A56" s="30"/>
      <c r="B56" s="30"/>
      <c r="C56" s="30"/>
      <c r="D56" s="30"/>
      <c r="E56" s="30"/>
      <c r="F56" s="30"/>
      <c r="G56" s="30"/>
      <c r="H56" s="106"/>
      <c r="I56" s="104"/>
      <c r="J56" s="104"/>
      <c r="K56" s="104"/>
    </row>
    <row r="57" spans="1:22" ht="12.75" x14ac:dyDescent="0.2">
      <c r="A57" s="73"/>
      <c r="B57" s="30"/>
      <c r="C57" s="30"/>
      <c r="D57" s="30"/>
      <c r="E57" s="30"/>
      <c r="F57" s="30"/>
      <c r="G57" s="30"/>
      <c r="H57" s="115"/>
      <c r="I57" s="104"/>
      <c r="J57" s="104"/>
      <c r="K57" s="104"/>
    </row>
    <row r="58" spans="1:22" ht="14.25" x14ac:dyDescent="0.2">
      <c r="H58" s="41"/>
    </row>
  </sheetData>
  <mergeCells count="95">
    <mergeCell ref="AA19:AE19"/>
    <mergeCell ref="AA20:AE20"/>
    <mergeCell ref="AA14:AE15"/>
    <mergeCell ref="AA10:AE10"/>
    <mergeCell ref="AA9:AE9"/>
    <mergeCell ref="AA11:AE13"/>
    <mergeCell ref="AA16:AE16"/>
    <mergeCell ref="AA18:AE18"/>
    <mergeCell ref="AA17:AE17"/>
    <mergeCell ref="X19:X20"/>
    <mergeCell ref="U19:U20"/>
    <mergeCell ref="X14:X16"/>
    <mergeCell ref="X11:X13"/>
    <mergeCell ref="W19:W20"/>
    <mergeCell ref="V19:V20"/>
    <mergeCell ref="W14:W16"/>
    <mergeCell ref="V14:V16"/>
    <mergeCell ref="Y14:Y16"/>
    <mergeCell ref="Z14:Z16"/>
    <mergeCell ref="U14:U16"/>
    <mergeCell ref="V11:V13"/>
    <mergeCell ref="W11:W13"/>
    <mergeCell ref="Y11:Y13"/>
    <mergeCell ref="Z11:Z13"/>
    <mergeCell ref="Z9:Z10"/>
    <mergeCell ref="V9:V10"/>
    <mergeCell ref="X9:X10"/>
    <mergeCell ref="W9:W10"/>
    <mergeCell ref="T14:T16"/>
    <mergeCell ref="U11:U13"/>
    <mergeCell ref="U9:U10"/>
    <mergeCell ref="T11:T13"/>
    <mergeCell ref="T19:T20"/>
    <mergeCell ref="AA6:AE6"/>
    <mergeCell ref="AA7:AE7"/>
    <mergeCell ref="AA8:AE8"/>
    <mergeCell ref="AI2:AN2"/>
    <mergeCell ref="AI1:AN1"/>
    <mergeCell ref="AA5:AE5"/>
    <mergeCell ref="T2:AE2"/>
    <mergeCell ref="T1:AE1"/>
    <mergeCell ref="V4:V6"/>
    <mergeCell ref="AA4:AE4"/>
    <mergeCell ref="AA3:AE3"/>
    <mergeCell ref="V7:V8"/>
    <mergeCell ref="U7:U8"/>
    <mergeCell ref="W7:W8"/>
    <mergeCell ref="X7:X8"/>
    <mergeCell ref="T9:T10"/>
    <mergeCell ref="E2:E3"/>
    <mergeCell ref="A1:K1"/>
    <mergeCell ref="U4:U6"/>
    <mergeCell ref="T4:T6"/>
    <mergeCell ref="X4:X6"/>
    <mergeCell ref="W4:W6"/>
    <mergeCell ref="T7:T8"/>
    <mergeCell ref="Y19:Y20"/>
    <mergeCell ref="Z19:Z20"/>
    <mergeCell ref="Y7:Y8"/>
    <mergeCell ref="Y4:Y6"/>
    <mergeCell ref="Z4:Z6"/>
    <mergeCell ref="Y9:Y10"/>
    <mergeCell ref="Z7:Z8"/>
    <mergeCell ref="M39:P42"/>
    <mergeCell ref="C9:H9"/>
    <mergeCell ref="C46:G46"/>
    <mergeCell ref="C40:G40"/>
    <mergeCell ref="C41:G41"/>
    <mergeCell ref="C22:H22"/>
    <mergeCell ref="C45:G45"/>
    <mergeCell ref="C12:H12"/>
    <mergeCell ref="C21:H21"/>
    <mergeCell ref="C18:H18"/>
    <mergeCell ref="C51:G51"/>
    <mergeCell ref="H56:K56"/>
    <mergeCell ref="H57:K57"/>
    <mergeCell ref="A54:K54"/>
    <mergeCell ref="O48:O49"/>
    <mergeCell ref="N48:N49"/>
    <mergeCell ref="D31:D32"/>
    <mergeCell ref="C31:C32"/>
    <mergeCell ref="A30:J30"/>
    <mergeCell ref="E31:E32"/>
    <mergeCell ref="C50:G50"/>
    <mergeCell ref="C36:G36"/>
    <mergeCell ref="C35:G35"/>
    <mergeCell ref="A31:A32"/>
    <mergeCell ref="B31:B32"/>
    <mergeCell ref="D2:D3"/>
    <mergeCell ref="C2:C3"/>
    <mergeCell ref="B2:B3"/>
    <mergeCell ref="A2:A3"/>
    <mergeCell ref="C17:H17"/>
    <mergeCell ref="C13:H13"/>
    <mergeCell ref="C6:H6"/>
  </mergeCells>
  <conditionalFormatting sqref="A1:K1">
    <cfRule type="notContainsBlanks" dxfId="1" priority="1">
      <formula>LEN(TRIM(A1))&gt;0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workbookViewId="0">
      <selection sqref="A1:K1"/>
    </sheetView>
  </sheetViews>
  <sheetFormatPr defaultColWidth="14.42578125" defaultRowHeight="15.75" customHeight="1" x14ac:dyDescent="0.2"/>
  <cols>
    <col min="2" max="2" width="19.28515625" customWidth="1"/>
    <col min="3" max="3" width="24.140625" customWidth="1"/>
    <col min="4" max="4" width="27.42578125" customWidth="1"/>
    <col min="15" max="15" width="14.7109375" customWidth="1"/>
  </cols>
  <sheetData>
    <row r="1" spans="1:41" ht="18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T1" s="111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  <c r="AI1" s="116"/>
      <c r="AJ1" s="93"/>
      <c r="AK1" s="93"/>
      <c r="AL1" s="93"/>
      <c r="AM1" s="93"/>
      <c r="AN1" s="94"/>
    </row>
    <row r="2" spans="1:41" ht="18" customHeight="1" x14ac:dyDescent="0.25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2" t="s">
        <v>6</v>
      </c>
      <c r="G2" s="2" t="s">
        <v>7</v>
      </c>
      <c r="H2" s="2" t="s">
        <v>7</v>
      </c>
      <c r="I2" s="2" t="s">
        <v>8</v>
      </c>
      <c r="J2" s="2" t="s">
        <v>9</v>
      </c>
      <c r="K2" s="3" t="s">
        <v>10</v>
      </c>
      <c r="T2" s="111" t="s">
        <v>11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I2" s="112" t="s">
        <v>12</v>
      </c>
      <c r="AJ2" s="93"/>
      <c r="AK2" s="93"/>
      <c r="AL2" s="93"/>
      <c r="AM2" s="93"/>
      <c r="AN2" s="94"/>
    </row>
    <row r="3" spans="1:41" ht="18" customHeight="1" x14ac:dyDescent="0.25">
      <c r="A3" s="89"/>
      <c r="B3" s="89"/>
      <c r="C3" s="89"/>
      <c r="D3" s="89"/>
      <c r="E3" s="89"/>
      <c r="F3" s="4" t="s">
        <v>13</v>
      </c>
      <c r="G3" s="4" t="s">
        <v>14</v>
      </c>
      <c r="H3" s="4" t="s">
        <v>15</v>
      </c>
      <c r="I3" s="5" t="s">
        <v>16</v>
      </c>
      <c r="J3" s="4" t="s">
        <v>17</v>
      </c>
      <c r="K3" s="6" t="s">
        <v>18</v>
      </c>
      <c r="T3" s="7" t="s">
        <v>15</v>
      </c>
      <c r="U3" s="7" t="s">
        <v>19</v>
      </c>
      <c r="V3" s="7" t="s">
        <v>21</v>
      </c>
      <c r="W3" s="7" t="s">
        <v>22</v>
      </c>
      <c r="X3" s="7" t="s">
        <v>23</v>
      </c>
      <c r="Y3" s="7" t="s">
        <v>25</v>
      </c>
      <c r="Z3" s="7" t="s">
        <v>26</v>
      </c>
      <c r="AA3" s="111" t="s">
        <v>27</v>
      </c>
      <c r="AB3" s="93"/>
      <c r="AC3" s="93"/>
      <c r="AD3" s="93"/>
      <c r="AE3" s="94"/>
      <c r="AF3" s="1"/>
      <c r="AG3" s="1"/>
      <c r="AH3" s="1"/>
      <c r="AI3" s="8" t="s">
        <v>22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1"/>
    </row>
    <row r="4" spans="1:41" ht="18" customHeight="1" x14ac:dyDescent="0.2">
      <c r="A4" s="9" t="s">
        <v>33</v>
      </c>
      <c r="B4" s="10" t="s">
        <v>34</v>
      </c>
      <c r="C4" s="11" t="s">
        <v>35</v>
      </c>
      <c r="D4" s="12"/>
      <c r="E4" s="12"/>
      <c r="F4" s="11">
        <v>0</v>
      </c>
      <c r="G4" s="11">
        <v>0</v>
      </c>
      <c r="H4" s="12"/>
      <c r="I4" s="14">
        <f t="shared" ref="I4:I5" si="0">F4*G4</f>
        <v>0</v>
      </c>
      <c r="J4" s="17">
        <f t="shared" ref="J4:J6" si="1">I4/$K$23</f>
        <v>0</v>
      </c>
      <c r="K4" s="18"/>
      <c r="T4" s="95">
        <v>43189</v>
      </c>
      <c r="U4" s="110" t="s">
        <v>36</v>
      </c>
      <c r="V4" s="88" t="s">
        <v>39</v>
      </c>
      <c r="W4" s="88" t="s">
        <v>38</v>
      </c>
      <c r="X4" s="88">
        <v>1</v>
      </c>
      <c r="Y4" s="88">
        <v>3740</v>
      </c>
      <c r="Z4" s="88" t="s">
        <v>40</v>
      </c>
      <c r="AA4" s="117" t="s">
        <v>128</v>
      </c>
      <c r="AB4" s="93"/>
      <c r="AC4" s="93"/>
      <c r="AD4" s="93"/>
      <c r="AE4" s="94"/>
      <c r="AF4" s="1"/>
      <c r="AG4" s="1"/>
      <c r="AH4" s="1"/>
      <c r="AI4" s="19" t="s">
        <v>38</v>
      </c>
      <c r="AJ4" s="19">
        <v>100</v>
      </c>
      <c r="AK4" s="19">
        <v>3740</v>
      </c>
      <c r="AL4" s="19">
        <v>3600</v>
      </c>
      <c r="AM4" s="19">
        <f t="shared" ref="AM4:AM10" si="2">AL4*AJ4</f>
        <v>360000</v>
      </c>
      <c r="AN4" s="23">
        <f t="shared" ref="AN4:AN10" si="3">(AM4-(AK4*AJ4))/(AK4*AJ4)</f>
        <v>-3.7433155080213901E-2</v>
      </c>
      <c r="AO4" s="1"/>
    </row>
    <row r="5" spans="1:41" ht="18" customHeight="1" x14ac:dyDescent="0.2">
      <c r="A5" s="24"/>
      <c r="C5" s="13" t="s">
        <v>44</v>
      </c>
      <c r="D5" s="14"/>
      <c r="E5" s="14"/>
      <c r="F5" s="13">
        <v>0</v>
      </c>
      <c r="G5" s="13">
        <v>0</v>
      </c>
      <c r="H5" s="14"/>
      <c r="I5" s="14">
        <f t="shared" si="0"/>
        <v>0</v>
      </c>
      <c r="J5" s="17">
        <f t="shared" si="1"/>
        <v>0</v>
      </c>
      <c r="K5" s="16"/>
      <c r="T5" s="90"/>
      <c r="U5" s="90"/>
      <c r="V5" s="90"/>
      <c r="W5" s="90"/>
      <c r="X5" s="90"/>
      <c r="Y5" s="90"/>
      <c r="Z5" s="90"/>
      <c r="AA5" s="92" t="s">
        <v>130</v>
      </c>
      <c r="AB5" s="93"/>
      <c r="AC5" s="93"/>
      <c r="AD5" s="93"/>
      <c r="AE5" s="94"/>
      <c r="AF5" s="1"/>
      <c r="AG5" s="1"/>
      <c r="AH5" s="1"/>
      <c r="AI5" s="27" t="s">
        <v>38</v>
      </c>
      <c r="AJ5" s="27">
        <v>100</v>
      </c>
      <c r="AK5" s="27">
        <v>3730</v>
      </c>
      <c r="AL5" s="27">
        <v>3600</v>
      </c>
      <c r="AM5" s="28">
        <f t="shared" si="2"/>
        <v>360000</v>
      </c>
      <c r="AN5" s="23">
        <f t="shared" si="3"/>
        <v>-3.4852546916890083E-2</v>
      </c>
      <c r="AO5" s="1"/>
    </row>
    <row r="6" spans="1:41" ht="18" customHeight="1" x14ac:dyDescent="0.2">
      <c r="A6" s="24"/>
      <c r="B6" s="30"/>
      <c r="C6" s="103" t="s">
        <v>48</v>
      </c>
      <c r="D6" s="104"/>
      <c r="E6" s="104"/>
      <c r="F6" s="104"/>
      <c r="G6" s="104"/>
      <c r="H6" s="104"/>
      <c r="I6" s="13">
        <v>1000000</v>
      </c>
      <c r="J6" s="17">
        <f t="shared" si="1"/>
        <v>0.38461538461538464</v>
      </c>
      <c r="K6" s="16"/>
      <c r="T6" s="89"/>
      <c r="U6" s="89"/>
      <c r="V6" s="89"/>
      <c r="W6" s="89"/>
      <c r="X6" s="89"/>
      <c r="Y6" s="89"/>
      <c r="Z6" s="89"/>
      <c r="AA6" s="92" t="s">
        <v>61</v>
      </c>
      <c r="AB6" s="93"/>
      <c r="AC6" s="93"/>
      <c r="AD6" s="93"/>
      <c r="AE6" s="94"/>
      <c r="AI6" s="27" t="s">
        <v>131</v>
      </c>
      <c r="AJ6" s="27">
        <v>100</v>
      </c>
      <c r="AK6" s="27">
        <v>492</v>
      </c>
      <c r="AL6" s="27">
        <v>464</v>
      </c>
      <c r="AM6" s="28">
        <f t="shared" si="2"/>
        <v>46400</v>
      </c>
      <c r="AN6" s="23">
        <f t="shared" si="3"/>
        <v>-5.6910569105691054E-2</v>
      </c>
    </row>
    <row r="7" spans="1:41" ht="18" customHeight="1" x14ac:dyDescent="0.2">
      <c r="A7" s="24"/>
      <c r="C7" s="31"/>
      <c r="D7" s="31"/>
      <c r="E7" s="31"/>
      <c r="F7" s="31"/>
      <c r="G7" s="31"/>
      <c r="H7" s="31"/>
      <c r="I7" s="13"/>
      <c r="J7" s="17"/>
      <c r="K7" s="16"/>
      <c r="T7" s="95">
        <v>43185</v>
      </c>
      <c r="U7" s="88" t="s">
        <v>36</v>
      </c>
      <c r="V7" s="88" t="s">
        <v>101</v>
      </c>
      <c r="W7" s="88" t="s">
        <v>131</v>
      </c>
      <c r="X7" s="88">
        <v>1</v>
      </c>
      <c r="Y7" s="88">
        <v>492</v>
      </c>
      <c r="Z7" s="88" t="s">
        <v>61</v>
      </c>
      <c r="AA7" s="92" t="s">
        <v>134</v>
      </c>
      <c r="AB7" s="93"/>
      <c r="AC7" s="93"/>
      <c r="AD7" s="93"/>
      <c r="AE7" s="94"/>
      <c r="AI7" s="27" t="s">
        <v>58</v>
      </c>
      <c r="AJ7" s="27">
        <v>100</v>
      </c>
      <c r="AK7" s="27">
        <v>2260</v>
      </c>
      <c r="AL7" s="74">
        <v>2070</v>
      </c>
      <c r="AM7" s="28">
        <f t="shared" si="2"/>
        <v>207000</v>
      </c>
      <c r="AN7" s="23">
        <f t="shared" si="3"/>
        <v>-8.4070796460176997E-2</v>
      </c>
    </row>
    <row r="8" spans="1:41" ht="18" customHeight="1" x14ac:dyDescent="0.2">
      <c r="A8" s="24"/>
      <c r="C8" s="31"/>
      <c r="D8" s="31"/>
      <c r="E8" s="31"/>
      <c r="F8" s="31"/>
      <c r="G8" s="31"/>
      <c r="H8" s="31"/>
      <c r="I8" s="13"/>
      <c r="J8" s="17"/>
      <c r="K8" s="16"/>
      <c r="T8" s="89"/>
      <c r="U8" s="89"/>
      <c r="V8" s="89"/>
      <c r="W8" s="89"/>
      <c r="X8" s="89"/>
      <c r="Y8" s="89"/>
      <c r="Z8" s="89"/>
      <c r="AA8" s="92" t="s">
        <v>136</v>
      </c>
      <c r="AB8" s="93"/>
      <c r="AC8" s="93"/>
      <c r="AD8" s="93"/>
      <c r="AE8" s="94"/>
      <c r="AI8" s="27" t="s">
        <v>63</v>
      </c>
      <c r="AJ8" s="27">
        <v>600</v>
      </c>
      <c r="AK8" s="27">
        <v>197</v>
      </c>
      <c r="AL8" s="74">
        <v>254</v>
      </c>
      <c r="AM8" s="28">
        <f t="shared" si="2"/>
        <v>152400</v>
      </c>
      <c r="AN8" s="23">
        <f t="shared" si="3"/>
        <v>0.28934010152284262</v>
      </c>
    </row>
    <row r="9" spans="1:41" ht="18" customHeight="1" x14ac:dyDescent="0.2">
      <c r="A9" s="33"/>
      <c r="B9" s="34"/>
      <c r="C9" s="102" t="s">
        <v>53</v>
      </c>
      <c r="D9" s="100"/>
      <c r="E9" s="100"/>
      <c r="F9" s="100"/>
      <c r="G9" s="100"/>
      <c r="H9" s="100"/>
      <c r="I9" s="13">
        <v>0</v>
      </c>
      <c r="J9" s="17">
        <f t="shared" ref="J9:J22" si="4">I9/$K$23</f>
        <v>0</v>
      </c>
      <c r="K9" s="35">
        <f>SUM(I4:I9)</f>
        <v>1000000</v>
      </c>
      <c r="T9" s="95">
        <v>43188</v>
      </c>
      <c r="U9" s="88" t="s">
        <v>138</v>
      </c>
      <c r="V9" s="88" t="s">
        <v>81</v>
      </c>
      <c r="W9" s="88" t="s">
        <v>133</v>
      </c>
      <c r="X9" s="88">
        <v>1</v>
      </c>
      <c r="Y9" s="88">
        <v>406</v>
      </c>
      <c r="Z9" s="88" t="s">
        <v>139</v>
      </c>
      <c r="AA9" s="126" t="s">
        <v>140</v>
      </c>
      <c r="AB9" s="93"/>
      <c r="AC9" s="93"/>
      <c r="AD9" s="93"/>
      <c r="AE9" s="94"/>
      <c r="AI9" s="27" t="s">
        <v>71</v>
      </c>
      <c r="AJ9" s="27">
        <v>100</v>
      </c>
      <c r="AK9" s="27">
        <v>1300</v>
      </c>
      <c r="AL9" s="74">
        <v>1230</v>
      </c>
      <c r="AM9" s="28">
        <f t="shared" si="2"/>
        <v>123000</v>
      </c>
      <c r="AN9" s="23">
        <f t="shared" si="3"/>
        <v>-5.3846153846153849E-2</v>
      </c>
    </row>
    <row r="10" spans="1:41" ht="18" customHeight="1" x14ac:dyDescent="0.2">
      <c r="A10" s="37"/>
      <c r="B10" s="10" t="s">
        <v>59</v>
      </c>
      <c r="C10" s="11" t="s">
        <v>60</v>
      </c>
      <c r="D10" s="11" t="s">
        <v>61</v>
      </c>
      <c r="E10" s="11" t="s">
        <v>61</v>
      </c>
      <c r="F10" s="11">
        <v>0</v>
      </c>
      <c r="G10" s="11">
        <v>0</v>
      </c>
      <c r="H10" s="11" t="s">
        <v>61</v>
      </c>
      <c r="I10" s="11">
        <f>F10*G10</f>
        <v>0</v>
      </c>
      <c r="J10" s="17">
        <f t="shared" si="4"/>
        <v>0</v>
      </c>
      <c r="K10" s="18"/>
      <c r="T10" s="89"/>
      <c r="U10" s="89"/>
      <c r="V10" s="89"/>
      <c r="W10" s="89"/>
      <c r="X10" s="89"/>
      <c r="Y10" s="89"/>
      <c r="Z10" s="89"/>
      <c r="AA10" s="119" t="s">
        <v>61</v>
      </c>
      <c r="AB10" s="93"/>
      <c r="AC10" s="93"/>
      <c r="AD10" s="93"/>
      <c r="AE10" s="94"/>
      <c r="AI10" s="27" t="s">
        <v>73</v>
      </c>
      <c r="AJ10" s="27">
        <v>100</v>
      </c>
      <c r="AK10" s="27">
        <v>5650</v>
      </c>
      <c r="AL10" s="27">
        <v>4580</v>
      </c>
      <c r="AM10" s="28">
        <f t="shared" si="2"/>
        <v>458000</v>
      </c>
      <c r="AN10" s="23">
        <f t="shared" si="3"/>
        <v>-0.18938053097345134</v>
      </c>
    </row>
    <row r="11" spans="1:41" ht="18" customHeight="1" x14ac:dyDescent="0.2">
      <c r="A11" s="24"/>
      <c r="C11" s="13" t="s">
        <v>66</v>
      </c>
      <c r="D11" s="13" t="s">
        <v>61</v>
      </c>
      <c r="E11" s="13" t="s">
        <v>61</v>
      </c>
      <c r="F11" s="13">
        <v>0</v>
      </c>
      <c r="G11" s="13">
        <v>0</v>
      </c>
      <c r="H11" s="13" t="s">
        <v>61</v>
      </c>
      <c r="I11" s="13">
        <f>F10*G10</f>
        <v>0</v>
      </c>
      <c r="J11" s="17">
        <f t="shared" si="4"/>
        <v>0</v>
      </c>
      <c r="K11" s="16"/>
      <c r="T11" s="95">
        <v>43189</v>
      </c>
      <c r="U11" s="88" t="s">
        <v>67</v>
      </c>
      <c r="V11" s="88" t="s">
        <v>55</v>
      </c>
      <c r="W11" s="88" t="s">
        <v>38</v>
      </c>
      <c r="X11" s="88">
        <v>1</v>
      </c>
      <c r="Y11" s="88">
        <v>3730</v>
      </c>
      <c r="Z11" s="91" t="s">
        <v>40</v>
      </c>
      <c r="AA11" s="127" t="s">
        <v>142</v>
      </c>
      <c r="AB11" s="97"/>
      <c r="AC11" s="97"/>
      <c r="AD11" s="97"/>
      <c r="AE11" s="98"/>
    </row>
    <row r="12" spans="1:41" ht="18" customHeight="1" x14ac:dyDescent="0.2">
      <c r="A12" s="24"/>
      <c r="C12" s="103" t="s">
        <v>48</v>
      </c>
      <c r="D12" s="104"/>
      <c r="E12" s="104"/>
      <c r="F12" s="104"/>
      <c r="G12" s="104"/>
      <c r="H12" s="104"/>
      <c r="I12" s="13">
        <f>500000-SUM(I10:I11)</f>
        <v>500000</v>
      </c>
      <c r="J12" s="17">
        <f t="shared" si="4"/>
        <v>0.19230769230769232</v>
      </c>
      <c r="K12" s="16"/>
      <c r="T12" s="90"/>
      <c r="U12" s="90"/>
      <c r="V12" s="90"/>
      <c r="W12" s="90"/>
      <c r="X12" s="90"/>
      <c r="Y12" s="90"/>
      <c r="Z12" s="90"/>
      <c r="AA12" s="124"/>
      <c r="AB12" s="104"/>
      <c r="AC12" s="104"/>
      <c r="AD12" s="104"/>
      <c r="AE12" s="125"/>
    </row>
    <row r="13" spans="1:41" ht="18" customHeight="1" x14ac:dyDescent="0.2">
      <c r="A13" s="33"/>
      <c r="B13" s="34"/>
      <c r="C13" s="102" t="s">
        <v>53</v>
      </c>
      <c r="D13" s="100"/>
      <c r="E13" s="100"/>
      <c r="F13" s="100"/>
      <c r="G13" s="100"/>
      <c r="H13" s="100"/>
      <c r="I13" s="38">
        <v>0</v>
      </c>
      <c r="J13" s="17">
        <f t="shared" si="4"/>
        <v>0</v>
      </c>
      <c r="K13" s="39">
        <f>SUM(I10:I13)</f>
        <v>500000</v>
      </c>
      <c r="T13" s="89"/>
      <c r="U13" s="89"/>
      <c r="V13" s="89"/>
      <c r="W13" s="89"/>
      <c r="X13" s="89"/>
      <c r="Y13" s="89"/>
      <c r="Z13" s="89"/>
      <c r="AA13" s="99"/>
      <c r="AB13" s="100"/>
      <c r="AC13" s="100"/>
      <c r="AD13" s="100"/>
      <c r="AE13" s="101"/>
    </row>
    <row r="14" spans="1:41" ht="18" customHeight="1" x14ac:dyDescent="0.2">
      <c r="A14" s="37"/>
      <c r="B14" s="10" t="s">
        <v>77</v>
      </c>
      <c r="C14" s="11" t="s">
        <v>78</v>
      </c>
      <c r="D14" s="11" t="s">
        <v>61</v>
      </c>
      <c r="E14" s="11" t="s">
        <v>61</v>
      </c>
      <c r="F14" s="11">
        <v>0</v>
      </c>
      <c r="G14" s="11">
        <v>0</v>
      </c>
      <c r="H14" s="11"/>
      <c r="I14" s="12">
        <f t="shared" ref="I14:I16" si="5">F14*G14</f>
        <v>0</v>
      </c>
      <c r="J14" s="17">
        <f t="shared" si="4"/>
        <v>0</v>
      </c>
      <c r="K14" s="42"/>
      <c r="T14" s="95">
        <v>43189</v>
      </c>
      <c r="U14" s="88" t="s">
        <v>80</v>
      </c>
      <c r="V14" s="88" t="s">
        <v>55</v>
      </c>
      <c r="W14" s="88" t="s">
        <v>82</v>
      </c>
      <c r="X14" s="88">
        <v>1</v>
      </c>
      <c r="Y14" s="88">
        <v>2260</v>
      </c>
      <c r="Z14" s="88" t="s">
        <v>40</v>
      </c>
      <c r="AA14" s="96" t="s">
        <v>145</v>
      </c>
      <c r="AB14" s="97"/>
      <c r="AC14" s="97"/>
      <c r="AD14" s="97"/>
      <c r="AE14" s="98"/>
    </row>
    <row r="15" spans="1:41" ht="18" customHeight="1" x14ac:dyDescent="0.2">
      <c r="A15" s="24"/>
      <c r="C15" s="13" t="s">
        <v>86</v>
      </c>
      <c r="D15" s="13" t="s">
        <v>61</v>
      </c>
      <c r="E15" s="13" t="s">
        <v>61</v>
      </c>
      <c r="F15" s="13">
        <v>0</v>
      </c>
      <c r="G15" s="11">
        <v>0</v>
      </c>
      <c r="H15" s="11"/>
      <c r="I15" s="14">
        <f t="shared" si="5"/>
        <v>0</v>
      </c>
      <c r="J15" s="17">
        <f t="shared" si="4"/>
        <v>0</v>
      </c>
      <c r="K15" s="48"/>
      <c r="L15" s="30"/>
      <c r="T15" s="90"/>
      <c r="U15" s="90"/>
      <c r="V15" s="90"/>
      <c r="W15" s="90"/>
      <c r="X15" s="90"/>
      <c r="Y15" s="90"/>
      <c r="Z15" s="90"/>
      <c r="AA15" s="124"/>
      <c r="AB15" s="104"/>
      <c r="AC15" s="104"/>
      <c r="AD15" s="104"/>
      <c r="AE15" s="125"/>
    </row>
    <row r="16" spans="1:41" ht="18" customHeight="1" x14ac:dyDescent="0.2">
      <c r="A16" s="24"/>
      <c r="C16" s="13"/>
      <c r="D16" s="13" t="s">
        <v>61</v>
      </c>
      <c r="E16" s="13" t="s">
        <v>61</v>
      </c>
      <c r="F16" s="13">
        <v>0</v>
      </c>
      <c r="G16" s="11">
        <v>0</v>
      </c>
      <c r="H16" s="11"/>
      <c r="I16" s="14">
        <f t="shared" si="5"/>
        <v>0</v>
      </c>
      <c r="J16" s="17">
        <f t="shared" si="4"/>
        <v>0</v>
      </c>
      <c r="K16" s="16"/>
      <c r="L16" s="30"/>
      <c r="M16" s="30"/>
      <c r="T16" s="89"/>
      <c r="U16" s="89"/>
      <c r="V16" s="89"/>
      <c r="W16" s="89"/>
      <c r="X16" s="89"/>
      <c r="Y16" s="89"/>
      <c r="Z16" s="89"/>
      <c r="AA16" s="99"/>
      <c r="AB16" s="100"/>
      <c r="AC16" s="100"/>
      <c r="AD16" s="100"/>
      <c r="AE16" s="101"/>
    </row>
    <row r="17" spans="1:31" ht="18" customHeight="1" x14ac:dyDescent="0.2">
      <c r="A17" s="24"/>
      <c r="C17" s="103" t="s">
        <v>48</v>
      </c>
      <c r="D17" s="104"/>
      <c r="E17" s="104"/>
      <c r="F17" s="104"/>
      <c r="G17" s="104"/>
      <c r="H17" s="104"/>
      <c r="I17" s="31">
        <f>600000-SUM(I14:I16)-I18</f>
        <v>600000</v>
      </c>
      <c r="J17" s="17">
        <f t="shared" si="4"/>
        <v>0.23076923076923078</v>
      </c>
      <c r="K17" s="16"/>
      <c r="T17" s="43">
        <v>43189</v>
      </c>
      <c r="U17" s="19" t="s">
        <v>80</v>
      </c>
      <c r="V17" s="19" t="s">
        <v>55</v>
      </c>
      <c r="W17" s="19" t="s">
        <v>63</v>
      </c>
      <c r="X17" s="19">
        <v>6</v>
      </c>
      <c r="Y17" s="19">
        <v>197</v>
      </c>
      <c r="Z17" s="19" t="s">
        <v>40</v>
      </c>
      <c r="AA17" s="92" t="s">
        <v>146</v>
      </c>
      <c r="AB17" s="93"/>
      <c r="AC17" s="93"/>
      <c r="AD17" s="93"/>
      <c r="AE17" s="94"/>
    </row>
    <row r="18" spans="1:31" ht="18" customHeight="1" x14ac:dyDescent="0.2">
      <c r="A18" s="33"/>
      <c r="B18" s="34"/>
      <c r="C18" s="102" t="s">
        <v>53</v>
      </c>
      <c r="D18" s="100"/>
      <c r="E18" s="100"/>
      <c r="F18" s="100"/>
      <c r="G18" s="100"/>
      <c r="H18" s="100"/>
      <c r="I18" s="31">
        <v>0</v>
      </c>
      <c r="J18" s="17">
        <f t="shared" si="4"/>
        <v>0</v>
      </c>
      <c r="K18" s="35">
        <f>SUM(I14:I18)</f>
        <v>600000</v>
      </c>
      <c r="T18" s="43">
        <v>43189</v>
      </c>
      <c r="U18" s="19" t="s">
        <v>80</v>
      </c>
      <c r="V18" s="19" t="s">
        <v>55</v>
      </c>
      <c r="W18" s="19" t="s">
        <v>71</v>
      </c>
      <c r="X18" s="19">
        <v>1</v>
      </c>
      <c r="Y18" s="19">
        <v>1300</v>
      </c>
      <c r="Z18" s="19" t="s">
        <v>40</v>
      </c>
      <c r="AA18" s="92" t="s">
        <v>147</v>
      </c>
      <c r="AB18" s="93"/>
      <c r="AC18" s="93"/>
      <c r="AD18" s="93"/>
      <c r="AE18" s="94"/>
    </row>
    <row r="19" spans="1:31" ht="18" customHeight="1" x14ac:dyDescent="0.2">
      <c r="A19" s="37"/>
      <c r="B19" s="10" t="s">
        <v>36</v>
      </c>
      <c r="C19" s="11" t="s">
        <v>95</v>
      </c>
      <c r="D19" s="51" t="s">
        <v>40</v>
      </c>
      <c r="E19" s="51" t="s">
        <v>40</v>
      </c>
      <c r="F19" s="51">
        <v>0</v>
      </c>
      <c r="G19" s="51">
        <v>0</v>
      </c>
      <c r="H19" s="51" t="s">
        <v>40</v>
      </c>
      <c r="I19" s="51">
        <f t="shared" ref="I19:I20" si="6">F19*G19</f>
        <v>0</v>
      </c>
      <c r="J19" s="17">
        <f t="shared" si="4"/>
        <v>0</v>
      </c>
      <c r="K19" s="18"/>
      <c r="T19" s="95">
        <v>43189</v>
      </c>
      <c r="U19" s="88" t="s">
        <v>96</v>
      </c>
      <c r="V19" s="88" t="s">
        <v>55</v>
      </c>
      <c r="W19" s="88" t="s">
        <v>73</v>
      </c>
      <c r="X19" s="88">
        <v>1</v>
      </c>
      <c r="Y19" s="88">
        <v>5650</v>
      </c>
      <c r="Z19" s="88"/>
      <c r="AA19" s="120" t="s">
        <v>148</v>
      </c>
      <c r="AB19" s="93"/>
      <c r="AC19" s="93"/>
      <c r="AD19" s="93"/>
      <c r="AE19" s="94"/>
    </row>
    <row r="20" spans="1:31" ht="18" customHeight="1" x14ac:dyDescent="0.2">
      <c r="A20" s="24"/>
      <c r="C20" s="13" t="s">
        <v>44</v>
      </c>
      <c r="D20" s="31" t="s">
        <v>40</v>
      </c>
      <c r="E20" s="31" t="s">
        <v>40</v>
      </c>
      <c r="F20" s="31">
        <v>0</v>
      </c>
      <c r="G20" s="31">
        <v>0</v>
      </c>
      <c r="H20" s="31" t="s">
        <v>40</v>
      </c>
      <c r="I20" s="31">
        <f t="shared" si="6"/>
        <v>0</v>
      </c>
      <c r="J20" s="17">
        <f t="shared" si="4"/>
        <v>0</v>
      </c>
      <c r="K20" s="16"/>
      <c r="T20" s="89"/>
      <c r="U20" s="89"/>
      <c r="V20" s="89"/>
      <c r="W20" s="89"/>
      <c r="X20" s="89"/>
      <c r="Y20" s="89"/>
      <c r="Z20" s="89"/>
      <c r="AA20" s="120" t="s">
        <v>150</v>
      </c>
      <c r="AB20" s="93"/>
      <c r="AC20" s="93"/>
      <c r="AD20" s="93"/>
      <c r="AE20" s="94"/>
    </row>
    <row r="21" spans="1:31" ht="18" customHeight="1" x14ac:dyDescent="0.2">
      <c r="A21" s="24"/>
      <c r="C21" s="103" t="s">
        <v>48</v>
      </c>
      <c r="D21" s="104"/>
      <c r="E21" s="104"/>
      <c r="F21" s="104"/>
      <c r="G21" s="104"/>
      <c r="H21" s="104"/>
      <c r="I21" s="13">
        <f>500000-SUM(I19:I20)</f>
        <v>500000</v>
      </c>
      <c r="J21" s="17">
        <f t="shared" si="4"/>
        <v>0.19230769230769232</v>
      </c>
    </row>
    <row r="22" spans="1:31" ht="18" customHeight="1" x14ac:dyDescent="0.2">
      <c r="A22" s="33"/>
      <c r="B22" s="34"/>
      <c r="C22" s="102" t="s">
        <v>53</v>
      </c>
      <c r="D22" s="100"/>
      <c r="E22" s="100"/>
      <c r="F22" s="100"/>
      <c r="G22" s="100"/>
      <c r="H22" s="100"/>
      <c r="I22" s="38">
        <v>0</v>
      </c>
      <c r="J22" s="17">
        <f t="shared" si="4"/>
        <v>0</v>
      </c>
      <c r="K22" s="48">
        <f>SUM(I19:I22)</f>
        <v>500000</v>
      </c>
    </row>
    <row r="23" spans="1:31" ht="18" customHeight="1" x14ac:dyDescent="0.2">
      <c r="A23" s="34"/>
      <c r="B23" s="34"/>
      <c r="C23" s="34"/>
      <c r="D23" s="34"/>
      <c r="E23" s="34"/>
      <c r="F23" s="52"/>
      <c r="G23" s="52"/>
      <c r="H23" s="52"/>
      <c r="I23" s="52"/>
      <c r="J23" s="53">
        <f t="shared" ref="J23:K23" si="7">SUM(J4:J22)</f>
        <v>1</v>
      </c>
      <c r="K23" s="54">
        <f t="shared" si="7"/>
        <v>2600000</v>
      </c>
    </row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/>
    <row r="29" spans="1:31" ht="18" customHeight="1" x14ac:dyDescent="0.2"/>
    <row r="30" spans="1:31" ht="18" customHeight="1" x14ac:dyDescent="0.2">
      <c r="A30" s="106" t="s">
        <v>104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31" ht="18" customHeight="1" x14ac:dyDescent="0.25">
      <c r="A31" s="105" t="s">
        <v>1</v>
      </c>
      <c r="B31" s="105" t="s">
        <v>2</v>
      </c>
      <c r="C31" s="105" t="s">
        <v>3</v>
      </c>
      <c r="D31" s="105" t="s">
        <v>4</v>
      </c>
      <c r="E31" s="105" t="s">
        <v>5</v>
      </c>
      <c r="F31" s="2" t="s">
        <v>6</v>
      </c>
      <c r="G31" s="55">
        <v>42782</v>
      </c>
      <c r="H31" s="2" t="s">
        <v>8</v>
      </c>
      <c r="I31" s="2" t="s">
        <v>9</v>
      </c>
      <c r="J31" s="3" t="s">
        <v>2</v>
      </c>
    </row>
    <row r="32" spans="1:31" ht="18" customHeight="1" x14ac:dyDescent="0.25">
      <c r="A32" s="89"/>
      <c r="B32" s="89"/>
      <c r="C32" s="89"/>
      <c r="D32" s="89"/>
      <c r="E32" s="89"/>
      <c r="F32" s="4" t="s">
        <v>13</v>
      </c>
      <c r="G32" s="4" t="s">
        <v>105</v>
      </c>
      <c r="H32" s="4" t="s">
        <v>16</v>
      </c>
      <c r="I32" s="4" t="s">
        <v>17</v>
      </c>
      <c r="J32" s="56" t="s">
        <v>18</v>
      </c>
    </row>
    <row r="33" spans="1:18" ht="18" customHeight="1" x14ac:dyDescent="0.2">
      <c r="A33" s="9" t="s">
        <v>33</v>
      </c>
      <c r="B33" s="10" t="s">
        <v>34</v>
      </c>
      <c r="C33" s="11" t="s">
        <v>35</v>
      </c>
      <c r="D33" s="11" t="s">
        <v>107</v>
      </c>
      <c r="E33" s="12"/>
      <c r="F33" s="11">
        <v>100</v>
      </c>
      <c r="G33" s="11">
        <v>4580</v>
      </c>
      <c r="H33" s="12">
        <f t="shared" ref="H33:H34" si="8">F33*G33</f>
        <v>458000</v>
      </c>
      <c r="I33" s="17">
        <f t="shared" ref="I33:I51" si="9">H33/$K$23</f>
        <v>0.17615384615384616</v>
      </c>
      <c r="J33" s="18"/>
    </row>
    <row r="34" spans="1:18" ht="18" customHeight="1" x14ac:dyDescent="0.2">
      <c r="A34" s="24"/>
      <c r="C34" s="13" t="s">
        <v>44</v>
      </c>
      <c r="D34" s="14"/>
      <c r="E34" s="14"/>
      <c r="F34" s="13"/>
      <c r="G34" s="13"/>
      <c r="H34" s="12">
        <f t="shared" si="8"/>
        <v>0</v>
      </c>
      <c r="I34" s="17">
        <f t="shared" si="9"/>
        <v>0</v>
      </c>
      <c r="J34" s="16"/>
    </row>
    <row r="35" spans="1:18" ht="18" customHeight="1" x14ac:dyDescent="0.2">
      <c r="A35" s="24"/>
      <c r="C35" s="103" t="s">
        <v>48</v>
      </c>
      <c r="D35" s="104"/>
      <c r="E35" s="104"/>
      <c r="F35" s="104"/>
      <c r="G35" s="104"/>
      <c r="H35" s="13">
        <v>433983</v>
      </c>
      <c r="I35" s="17">
        <f t="shared" si="9"/>
        <v>0.16691653846153845</v>
      </c>
      <c r="J35" s="16"/>
    </row>
    <row r="36" spans="1:18" ht="18" customHeight="1" x14ac:dyDescent="0.2">
      <c r="A36" s="33"/>
      <c r="B36" s="34"/>
      <c r="C36" s="102" t="s">
        <v>53</v>
      </c>
      <c r="D36" s="100"/>
      <c r="E36" s="100"/>
      <c r="F36" s="100"/>
      <c r="G36" s="100"/>
      <c r="H36" s="38">
        <v>0</v>
      </c>
      <c r="I36" s="17">
        <f t="shared" si="9"/>
        <v>0</v>
      </c>
      <c r="J36" s="35">
        <f>SUM(H33:H35)</f>
        <v>891983</v>
      </c>
    </row>
    <row r="37" spans="1:18" ht="18" customHeight="1" x14ac:dyDescent="0.25">
      <c r="A37" s="37"/>
      <c r="B37" s="10" t="s">
        <v>59</v>
      </c>
      <c r="C37" s="11" t="s">
        <v>60</v>
      </c>
      <c r="D37" s="11" t="s">
        <v>108</v>
      </c>
      <c r="E37" s="11" t="s">
        <v>109</v>
      </c>
      <c r="F37" s="11">
        <v>100</v>
      </c>
      <c r="G37" s="11">
        <v>3600</v>
      </c>
      <c r="H37" s="11">
        <f t="shared" ref="H37:H39" si="10">F37*G37</f>
        <v>360000</v>
      </c>
      <c r="I37" s="17">
        <f t="shared" si="9"/>
        <v>0.13846153846153847</v>
      </c>
      <c r="J37" s="18"/>
      <c r="L37" s="58"/>
      <c r="M37" s="58"/>
      <c r="N37" s="58"/>
      <c r="O37" s="58"/>
      <c r="P37" s="58"/>
      <c r="Q37" s="58"/>
      <c r="R37" s="58"/>
    </row>
    <row r="38" spans="1:18" ht="18" customHeight="1" x14ac:dyDescent="0.25">
      <c r="A38" s="24"/>
      <c r="C38" s="13" t="s">
        <v>66</v>
      </c>
      <c r="D38" s="13" t="s">
        <v>61</v>
      </c>
      <c r="E38" s="13" t="s">
        <v>61</v>
      </c>
      <c r="F38" s="13">
        <v>0</v>
      </c>
      <c r="G38" s="13">
        <v>0</v>
      </c>
      <c r="H38" s="13">
        <f t="shared" si="10"/>
        <v>0</v>
      </c>
      <c r="I38" s="17">
        <f t="shared" si="9"/>
        <v>0</v>
      </c>
      <c r="J38" s="16"/>
      <c r="L38" s="58"/>
      <c r="M38" s="75" t="s">
        <v>111</v>
      </c>
      <c r="N38" s="76"/>
      <c r="O38" s="77"/>
      <c r="P38" s="77"/>
      <c r="Q38" s="78"/>
      <c r="R38" s="58"/>
    </row>
    <row r="39" spans="1:18" ht="18" customHeight="1" x14ac:dyDescent="0.25">
      <c r="A39" s="24"/>
      <c r="D39" s="13"/>
      <c r="E39" s="13"/>
      <c r="F39" s="13"/>
      <c r="G39" s="13"/>
      <c r="H39" s="13">
        <f t="shared" si="10"/>
        <v>0</v>
      </c>
      <c r="I39" s="17">
        <f t="shared" si="9"/>
        <v>0</v>
      </c>
      <c r="J39" s="16"/>
      <c r="L39" s="58"/>
      <c r="M39" s="128" t="s">
        <v>112</v>
      </c>
      <c r="N39" s="104"/>
      <c r="O39" s="104"/>
      <c r="P39" s="104"/>
      <c r="Q39" s="79"/>
      <c r="R39" s="58"/>
    </row>
    <row r="40" spans="1:18" ht="18" customHeight="1" x14ac:dyDescent="0.25">
      <c r="A40" s="24"/>
      <c r="C40" s="103" t="s">
        <v>48</v>
      </c>
      <c r="D40" s="104"/>
      <c r="E40" s="104"/>
      <c r="F40" s="104"/>
      <c r="G40" s="104"/>
      <c r="H40" s="13">
        <v>122036</v>
      </c>
      <c r="I40" s="17">
        <f t="shared" si="9"/>
        <v>4.6936923076923077E-2</v>
      </c>
      <c r="J40" s="16"/>
      <c r="L40" s="58"/>
      <c r="M40" s="129"/>
      <c r="N40" s="104"/>
      <c r="O40" s="104"/>
      <c r="P40" s="104"/>
      <c r="Q40" s="79"/>
      <c r="R40" s="58"/>
    </row>
    <row r="41" spans="1:18" ht="18" customHeight="1" x14ac:dyDescent="0.25">
      <c r="A41" s="33"/>
      <c r="B41" s="34"/>
      <c r="C41" s="102" t="s">
        <v>53</v>
      </c>
      <c r="D41" s="100"/>
      <c r="E41" s="100"/>
      <c r="F41" s="100"/>
      <c r="G41" s="100"/>
      <c r="H41" s="38">
        <v>0</v>
      </c>
      <c r="I41" s="17">
        <f t="shared" si="9"/>
        <v>0</v>
      </c>
      <c r="J41" s="35">
        <f>SUM(H37:H40)</f>
        <v>482036</v>
      </c>
      <c r="L41" s="58"/>
      <c r="M41" s="129"/>
      <c r="N41" s="104"/>
      <c r="O41" s="104"/>
      <c r="P41" s="104"/>
      <c r="Q41" s="79"/>
      <c r="R41" s="58"/>
    </row>
    <row r="42" spans="1:18" ht="18" customHeight="1" x14ac:dyDescent="0.25">
      <c r="A42" s="37"/>
      <c r="B42" s="10" t="s">
        <v>77</v>
      </c>
      <c r="C42" s="11" t="s">
        <v>78</v>
      </c>
      <c r="D42" s="11" t="s">
        <v>113</v>
      </c>
      <c r="E42" s="11" t="s">
        <v>58</v>
      </c>
      <c r="F42" s="11">
        <v>100</v>
      </c>
      <c r="G42" s="11">
        <v>2070</v>
      </c>
      <c r="H42" s="12">
        <f t="shared" ref="H42:H44" si="11">F42*G42</f>
        <v>207000</v>
      </c>
      <c r="I42" s="17">
        <f t="shared" si="9"/>
        <v>7.9615384615384616E-2</v>
      </c>
      <c r="J42" s="18"/>
      <c r="L42" s="58"/>
      <c r="M42" s="129"/>
      <c r="N42" s="104"/>
      <c r="O42" s="104"/>
      <c r="P42" s="104"/>
      <c r="Q42" s="79"/>
      <c r="R42" s="58"/>
    </row>
    <row r="43" spans="1:18" ht="18" customHeight="1" x14ac:dyDescent="0.25">
      <c r="A43" s="24"/>
      <c r="C43" s="13" t="s">
        <v>86</v>
      </c>
      <c r="D43" s="13" t="s">
        <v>114</v>
      </c>
      <c r="E43" s="13" t="s">
        <v>63</v>
      </c>
      <c r="F43" s="13">
        <v>600</v>
      </c>
      <c r="G43" s="13">
        <v>254</v>
      </c>
      <c r="H43" s="12">
        <f t="shared" si="11"/>
        <v>152400</v>
      </c>
      <c r="I43" s="17">
        <f t="shared" si="9"/>
        <v>5.8615384615384618E-2</v>
      </c>
      <c r="J43" s="16"/>
      <c r="L43" s="58"/>
      <c r="M43" s="80"/>
      <c r="N43" s="58"/>
      <c r="O43" s="58"/>
      <c r="P43" s="58"/>
      <c r="Q43" s="79"/>
      <c r="R43" s="58"/>
    </row>
    <row r="44" spans="1:18" ht="18" customHeight="1" x14ac:dyDescent="0.25">
      <c r="A44" s="24"/>
      <c r="C44" s="13"/>
      <c r="D44" s="13" t="s">
        <v>115</v>
      </c>
      <c r="E44" s="13" t="s">
        <v>71</v>
      </c>
      <c r="F44" s="13">
        <v>100</v>
      </c>
      <c r="G44" s="13">
        <v>1210</v>
      </c>
      <c r="H44" s="12">
        <f t="shared" si="11"/>
        <v>121000</v>
      </c>
      <c r="I44" s="17">
        <f t="shared" si="9"/>
        <v>4.6538461538461535E-2</v>
      </c>
      <c r="J44" s="16"/>
      <c r="L44" s="58"/>
      <c r="M44" s="80"/>
      <c r="N44" s="58"/>
      <c r="O44" s="58"/>
      <c r="P44" s="58"/>
      <c r="Q44" s="79"/>
      <c r="R44" s="58"/>
    </row>
    <row r="45" spans="1:18" ht="18" customHeight="1" x14ac:dyDescent="0.25">
      <c r="A45" s="24"/>
      <c r="C45" s="103" t="s">
        <v>48</v>
      </c>
      <c r="D45" s="104"/>
      <c r="E45" s="104"/>
      <c r="F45" s="104"/>
      <c r="G45" s="104"/>
      <c r="H45" s="13">
        <v>169878</v>
      </c>
      <c r="I45" s="17">
        <f t="shared" si="9"/>
        <v>6.5337692307692305E-2</v>
      </c>
      <c r="J45" s="16"/>
      <c r="L45" s="58"/>
      <c r="M45" s="80"/>
      <c r="N45" s="58"/>
      <c r="O45" s="58"/>
      <c r="P45" s="58"/>
      <c r="Q45" s="79"/>
      <c r="R45" s="58"/>
    </row>
    <row r="46" spans="1:18" ht="18" customHeight="1" x14ac:dyDescent="0.25">
      <c r="A46" s="33"/>
      <c r="B46" s="34"/>
      <c r="C46" s="102" t="s">
        <v>53</v>
      </c>
      <c r="D46" s="100"/>
      <c r="E46" s="100"/>
      <c r="F46" s="100"/>
      <c r="G46" s="100"/>
      <c r="H46" s="38">
        <v>0</v>
      </c>
      <c r="I46" s="17">
        <f t="shared" si="9"/>
        <v>0</v>
      </c>
      <c r="J46" s="35">
        <f>SUM(H42:H45)</f>
        <v>650278</v>
      </c>
      <c r="L46" s="58"/>
      <c r="M46" s="81" t="s">
        <v>118</v>
      </c>
      <c r="N46" s="62"/>
      <c r="O46" s="62"/>
      <c r="P46" s="58"/>
      <c r="Q46" s="79"/>
      <c r="R46" s="58"/>
    </row>
    <row r="47" spans="1:18" ht="18" customHeight="1" x14ac:dyDescent="0.25">
      <c r="A47" s="37"/>
      <c r="B47" s="10" t="s">
        <v>36</v>
      </c>
      <c r="C47" s="11" t="s">
        <v>60</v>
      </c>
      <c r="D47" s="11" t="s">
        <v>117</v>
      </c>
      <c r="E47" s="11" t="s">
        <v>109</v>
      </c>
      <c r="F47" s="11">
        <v>100</v>
      </c>
      <c r="G47" s="11">
        <v>3600</v>
      </c>
      <c r="H47" s="12">
        <f>F47*G47</f>
        <v>360000</v>
      </c>
      <c r="I47" s="17">
        <f t="shared" si="9"/>
        <v>0.13846153846153847</v>
      </c>
      <c r="J47" s="18"/>
      <c r="L47" s="58"/>
      <c r="M47" s="82"/>
      <c r="N47" s="58"/>
      <c r="O47" s="58"/>
      <c r="P47" s="58"/>
      <c r="Q47" s="79"/>
      <c r="R47" s="58"/>
    </row>
    <row r="48" spans="1:18" ht="18" customHeight="1" x14ac:dyDescent="0.25">
      <c r="A48" s="24"/>
      <c r="B48" s="30"/>
      <c r="C48" s="13" t="s">
        <v>60</v>
      </c>
      <c r="D48" s="13" t="s">
        <v>152</v>
      </c>
      <c r="E48" s="13" t="s">
        <v>131</v>
      </c>
      <c r="F48" s="13">
        <v>100</v>
      </c>
      <c r="G48" s="13">
        <v>464</v>
      </c>
      <c r="H48" s="11">
        <f>G48*F48</f>
        <v>46400</v>
      </c>
      <c r="I48" s="17">
        <f t="shared" si="9"/>
        <v>1.7846153846153845E-2</v>
      </c>
      <c r="J48" s="16"/>
      <c r="L48" s="58"/>
      <c r="M48" s="83">
        <f>J52-'March 16'!J52</f>
        <v>-41596</v>
      </c>
      <c r="N48" s="109" t="s">
        <v>120</v>
      </c>
      <c r="O48" s="107">
        <f>M48/M49</f>
        <v>-1.6426809551528671E-2</v>
      </c>
      <c r="P48" s="58"/>
      <c r="Q48" s="79"/>
      <c r="R48" s="58"/>
    </row>
    <row r="49" spans="1:22" ht="18" customHeight="1" x14ac:dyDescent="0.25">
      <c r="A49" s="24"/>
      <c r="C49" s="13" t="s">
        <v>44</v>
      </c>
      <c r="D49" s="13" t="s">
        <v>40</v>
      </c>
      <c r="E49" s="13" t="s">
        <v>121</v>
      </c>
      <c r="F49" s="13"/>
      <c r="G49" s="13"/>
      <c r="H49" s="13">
        <f>F49*G49</f>
        <v>0</v>
      </c>
      <c r="I49" s="17">
        <f t="shared" si="9"/>
        <v>0</v>
      </c>
      <c r="J49" s="16"/>
      <c r="L49" s="58"/>
      <c r="M49" s="84">
        <f>'March 16'!J52</f>
        <v>2532202</v>
      </c>
      <c r="N49" s="130"/>
      <c r="O49" s="130"/>
      <c r="P49" s="85"/>
      <c r="Q49" s="86"/>
      <c r="R49" s="58"/>
    </row>
    <row r="50" spans="1:22" ht="18" customHeight="1" x14ac:dyDescent="0.25">
      <c r="A50" s="24"/>
      <c r="C50" s="103" t="s">
        <v>122</v>
      </c>
      <c r="D50" s="104"/>
      <c r="E50" s="104"/>
      <c r="F50" s="104"/>
      <c r="G50" s="104"/>
      <c r="H50" s="13">
        <v>59909</v>
      </c>
      <c r="I50" s="17">
        <f t="shared" si="9"/>
        <v>2.3041923076923078E-2</v>
      </c>
      <c r="J50" s="16"/>
      <c r="L50" s="58"/>
      <c r="M50" s="68" t="s">
        <v>123</v>
      </c>
      <c r="N50" s="69">
        <f>'March 16'!J52</f>
        <v>2532202</v>
      </c>
      <c r="O50" s="58"/>
      <c r="P50" s="87">
        <f>1-O48</f>
        <v>1.0164268095515288</v>
      </c>
      <c r="Q50" s="58"/>
      <c r="R50" s="58"/>
    </row>
    <row r="51" spans="1:22" ht="18" customHeight="1" x14ac:dyDescent="0.25">
      <c r="A51" s="33"/>
      <c r="B51" s="34"/>
      <c r="C51" s="102" t="s">
        <v>53</v>
      </c>
      <c r="D51" s="100"/>
      <c r="E51" s="100"/>
      <c r="F51" s="100"/>
      <c r="G51" s="100"/>
      <c r="H51" s="38">
        <v>203</v>
      </c>
      <c r="I51" s="17">
        <f t="shared" si="9"/>
        <v>7.8076923076923074E-5</v>
      </c>
      <c r="J51" s="35">
        <f>SUM(H47:H50)</f>
        <v>466309</v>
      </c>
      <c r="L51" s="58"/>
      <c r="M51" s="58" t="s">
        <v>125</v>
      </c>
      <c r="N51" s="72">
        <f>((J52-N50)/N50)*100</f>
        <v>-1.6426809551528669</v>
      </c>
      <c r="O51" s="58"/>
      <c r="P51" s="58"/>
      <c r="Q51" s="58"/>
      <c r="R51" s="58"/>
    </row>
    <row r="52" spans="1:22" ht="17.25" customHeight="1" x14ac:dyDescent="0.2">
      <c r="A52" s="34"/>
      <c r="B52" s="34"/>
      <c r="C52" s="34"/>
      <c r="D52" s="34"/>
      <c r="E52" s="34"/>
      <c r="F52" s="52"/>
      <c r="G52" s="52"/>
      <c r="H52" s="52"/>
      <c r="I52" s="53">
        <f t="shared" ref="I52:J52" si="12">SUM(I33:I51)</f>
        <v>0.95800346153846161</v>
      </c>
      <c r="J52" s="54">
        <f t="shared" si="12"/>
        <v>2490606</v>
      </c>
      <c r="L52" s="34"/>
      <c r="M52" s="34"/>
      <c r="N52" s="34"/>
      <c r="O52" s="34"/>
      <c r="P52" s="34"/>
      <c r="Q52" s="52"/>
      <c r="R52" s="52"/>
      <c r="S52" s="52"/>
      <c r="T52" s="52"/>
      <c r="U52" s="53"/>
      <c r="V52" s="54"/>
    </row>
    <row r="53" spans="1:22" ht="17.25" customHeight="1" x14ac:dyDescent="0.2"/>
    <row r="54" spans="1:22" ht="17.25" customHeight="1" x14ac:dyDescent="0.2">
      <c r="A54" s="106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22" ht="12.75" x14ac:dyDescent="0.2">
      <c r="A55" s="30"/>
    </row>
    <row r="56" spans="1:22" ht="12.75" x14ac:dyDescent="0.2">
      <c r="A56" s="30"/>
      <c r="B56" s="30"/>
      <c r="C56" s="30"/>
      <c r="D56" s="30"/>
      <c r="E56" s="30"/>
      <c r="F56" s="30"/>
      <c r="G56" s="30"/>
      <c r="H56" s="106"/>
      <c r="I56" s="104"/>
      <c r="J56" s="104"/>
      <c r="K56" s="104"/>
    </row>
    <row r="57" spans="1:22" ht="12.75" x14ac:dyDescent="0.2">
      <c r="A57" s="73"/>
      <c r="B57" s="30"/>
      <c r="C57" s="30"/>
      <c r="D57" s="30"/>
      <c r="E57" s="30"/>
      <c r="F57" s="30"/>
      <c r="G57" s="30"/>
      <c r="H57" s="115"/>
      <c r="I57" s="104"/>
      <c r="J57" s="104"/>
      <c r="K57" s="104"/>
    </row>
    <row r="58" spans="1:22" ht="14.25" x14ac:dyDescent="0.2">
      <c r="H58" s="41"/>
    </row>
  </sheetData>
  <mergeCells count="94">
    <mergeCell ref="C12:H12"/>
    <mergeCell ref="D2:D3"/>
    <mergeCell ref="C2:C3"/>
    <mergeCell ref="B2:B3"/>
    <mergeCell ref="A2:A3"/>
    <mergeCell ref="C6:H6"/>
    <mergeCell ref="E2:E3"/>
    <mergeCell ref="A1:K1"/>
    <mergeCell ref="T1:AE1"/>
    <mergeCell ref="T2:AE2"/>
    <mergeCell ref="C9:H9"/>
    <mergeCell ref="T19:T20"/>
    <mergeCell ref="T14:T16"/>
    <mergeCell ref="T7:T8"/>
    <mergeCell ref="T9:T10"/>
    <mergeCell ref="T4:T6"/>
    <mergeCell ref="AA20:AE20"/>
    <mergeCell ref="Z19:Z20"/>
    <mergeCell ref="AA19:AE19"/>
    <mergeCell ref="Y19:Y20"/>
    <mergeCell ref="AA18:AE18"/>
    <mergeCell ref="H57:K57"/>
    <mergeCell ref="C41:G41"/>
    <mergeCell ref="C40:G40"/>
    <mergeCell ref="M39:P42"/>
    <mergeCell ref="O48:O49"/>
    <mergeCell ref="N48:N49"/>
    <mergeCell ref="C46:G46"/>
    <mergeCell ref="C45:G45"/>
    <mergeCell ref="X9:X10"/>
    <mergeCell ref="X7:X8"/>
    <mergeCell ref="C51:G51"/>
    <mergeCell ref="C50:G50"/>
    <mergeCell ref="H56:K56"/>
    <mergeCell ref="A54:K54"/>
    <mergeCell ref="A31:A32"/>
    <mergeCell ref="B31:B32"/>
    <mergeCell ref="C31:C32"/>
    <mergeCell ref="C35:G35"/>
    <mergeCell ref="E31:E32"/>
    <mergeCell ref="C36:G36"/>
    <mergeCell ref="D31:D32"/>
    <mergeCell ref="A30:J30"/>
    <mergeCell ref="W19:W20"/>
    <mergeCell ref="X19:X20"/>
    <mergeCell ref="V9:V10"/>
    <mergeCell ref="U9:U10"/>
    <mergeCell ref="W9:W10"/>
    <mergeCell ref="U7:U8"/>
    <mergeCell ref="U4:U6"/>
    <mergeCell ref="Y4:Y6"/>
    <mergeCell ref="X4:X6"/>
    <mergeCell ref="V4:V6"/>
    <mergeCell ref="W4:W6"/>
    <mergeCell ref="V7:V8"/>
    <mergeCell ref="W7:W8"/>
    <mergeCell ref="C17:H17"/>
    <mergeCell ref="C22:H22"/>
    <mergeCell ref="C18:H18"/>
    <mergeCell ref="C13:H13"/>
    <mergeCell ref="X11:X13"/>
    <mergeCell ref="X14:X16"/>
    <mergeCell ref="W14:W16"/>
    <mergeCell ref="V14:V16"/>
    <mergeCell ref="C21:H21"/>
    <mergeCell ref="W11:W13"/>
    <mergeCell ref="U19:U20"/>
    <mergeCell ref="V19:V20"/>
    <mergeCell ref="V11:V13"/>
    <mergeCell ref="U11:U13"/>
    <mergeCell ref="U14:U16"/>
    <mergeCell ref="T11:T13"/>
    <mergeCell ref="AA8:AE8"/>
    <mergeCell ref="AA7:AE7"/>
    <mergeCell ref="AA6:AE6"/>
    <mergeCell ref="Z4:Z6"/>
    <mergeCell ref="AA11:AE13"/>
    <mergeCell ref="Y11:Y13"/>
    <mergeCell ref="Z11:Z13"/>
    <mergeCell ref="Z7:Z8"/>
    <mergeCell ref="Y7:Y8"/>
    <mergeCell ref="Y14:Y16"/>
    <mergeCell ref="Z9:Z10"/>
    <mergeCell ref="Y9:Y10"/>
    <mergeCell ref="AA5:AE5"/>
    <mergeCell ref="AA4:AE4"/>
    <mergeCell ref="AI2:AN2"/>
    <mergeCell ref="AI1:AN1"/>
    <mergeCell ref="AA3:AE3"/>
    <mergeCell ref="Z14:Z16"/>
    <mergeCell ref="AA17:AE17"/>
    <mergeCell ref="AA14:AE16"/>
    <mergeCell ref="AA10:AE10"/>
    <mergeCell ref="AA9:AE9"/>
  </mergeCells>
  <conditionalFormatting sqref="A1:K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Feb 2</vt:lpstr>
      <vt:lpstr>Feb 16</vt:lpstr>
      <vt:lpstr>March 2</vt:lpstr>
      <vt:lpstr>March 16</vt:lpstr>
      <vt:lpstr>March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2018-04-13T15:45:30Z</dcterms:modified>
</cp:coreProperties>
</file>